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Documents Anela\anela\za web\financijski 2024\"/>
    </mc:Choice>
  </mc:AlternateContent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8800" windowHeight="11400" activeTab="5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G70" i="33" l="1"/>
  <c r="F70" i="33"/>
  <c r="E70" i="33"/>
  <c r="L3" i="17"/>
  <c r="K3" i="17"/>
  <c r="J3" i="17"/>
  <c r="I3" i="4"/>
  <c r="H3" i="4"/>
  <c r="G3" i="4"/>
  <c r="E13" i="35" l="1"/>
  <c r="E16" i="35"/>
  <c r="J40" i="17" l="1"/>
  <c r="K28" i="17" l="1"/>
  <c r="K40" i="17"/>
  <c r="G5" i="4"/>
  <c r="C15" i="12" l="1"/>
  <c r="C51" i="36"/>
  <c r="C38" i="36"/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T177" i="25"/>
  <c r="T178" i="25"/>
  <c r="T179" i="25"/>
  <c r="T180" i="25"/>
  <c r="T181" i="25"/>
  <c r="T182" i="25"/>
  <c r="T183" i="25"/>
  <c r="T184" i="25"/>
  <c r="T185" i="25"/>
  <c r="T186" i="25"/>
  <c r="T187" i="25"/>
  <c r="T188" i="25"/>
  <c r="T189" i="25"/>
  <c r="T190" i="25"/>
  <c r="T191" i="25"/>
  <c r="T192" i="25"/>
  <c r="T193" i="25"/>
  <c r="T194" i="25"/>
  <c r="T195" i="25"/>
  <c r="T196" i="25"/>
  <c r="T197" i="25"/>
  <c r="T198" i="25"/>
  <c r="T199" i="25"/>
  <c r="T200" i="25"/>
  <c r="T201" i="25"/>
  <c r="T202" i="25"/>
  <c r="T203" i="25"/>
  <c r="T204" i="25"/>
  <c r="T205" i="25"/>
  <c r="T206" i="25"/>
  <c r="T207" i="25"/>
  <c r="T208" i="25"/>
  <c r="T209" i="25"/>
  <c r="T210" i="25"/>
  <c r="T211" i="25"/>
  <c r="T212" i="25"/>
  <c r="T213" i="25"/>
  <c r="T214" i="25"/>
  <c r="T215" i="25"/>
  <c r="T216" i="25"/>
  <c r="T217" i="25"/>
  <c r="T218" i="25"/>
  <c r="T219" i="25"/>
  <c r="T220" i="25"/>
  <c r="T221" i="25"/>
  <c r="T222" i="25"/>
  <c r="T223" i="25"/>
  <c r="T224" i="25"/>
  <c r="T225" i="25"/>
  <c r="T226" i="25"/>
  <c r="T227" i="25"/>
  <c r="T228" i="25"/>
  <c r="T229" i="25"/>
  <c r="T230" i="25"/>
  <c r="T231" i="25"/>
  <c r="T232" i="25"/>
  <c r="T233" i="25"/>
  <c r="T234" i="25"/>
  <c r="T235" i="25"/>
  <c r="T236" i="25"/>
  <c r="T237" i="25"/>
  <c r="T238" i="25"/>
  <c r="T239" i="25"/>
  <c r="T240" i="25"/>
  <c r="T241" i="25"/>
  <c r="T242" i="25"/>
  <c r="T243" i="25"/>
  <c r="T244" i="25"/>
  <c r="T245" i="25"/>
  <c r="T246" i="25"/>
  <c r="T247" i="25"/>
  <c r="T248" i="25"/>
  <c r="T249" i="25"/>
  <c r="T250" i="25"/>
  <c r="T251" i="25"/>
  <c r="T252" i="25"/>
  <c r="T253" i="25"/>
  <c r="T254" i="25"/>
  <c r="T255" i="25"/>
  <c r="T256" i="25"/>
  <c r="T257" i="25"/>
  <c r="T258" i="25"/>
  <c r="T259" i="25"/>
  <c r="T260" i="25"/>
  <c r="T261" i="25"/>
  <c r="T262" i="25"/>
  <c r="T263" i="25"/>
  <c r="T264" i="25"/>
  <c r="T265" i="25"/>
  <c r="T266" i="25"/>
  <c r="T267" i="25"/>
  <c r="T268" i="25"/>
  <c r="T269" i="25"/>
  <c r="T270" i="25"/>
  <c r="T271" i="25"/>
  <c r="T272" i="25"/>
  <c r="T273" i="25"/>
  <c r="T274" i="25"/>
  <c r="T275" i="25"/>
  <c r="T276" i="25"/>
  <c r="T277" i="25"/>
  <c r="T278" i="25"/>
  <c r="T279" i="25"/>
  <c r="T280" i="25"/>
  <c r="T281" i="25"/>
  <c r="T282" i="25"/>
  <c r="T283" i="25"/>
  <c r="T284" i="25"/>
  <c r="T285" i="25"/>
  <c r="T286" i="25"/>
  <c r="T287" i="25"/>
  <c r="T288" i="25"/>
  <c r="T289" i="25"/>
  <c r="T290" i="25"/>
  <c r="T291" i="25"/>
  <c r="T292" i="25"/>
  <c r="T293" i="25"/>
  <c r="T294" i="25"/>
  <c r="T295" i="25"/>
  <c r="T296" i="25"/>
  <c r="T297" i="25"/>
  <c r="T298" i="25"/>
  <c r="T299" i="25"/>
  <c r="T300" i="25"/>
  <c r="T301" i="25"/>
  <c r="T302" i="25"/>
  <c r="T303" i="25"/>
  <c r="T304" i="25"/>
  <c r="T305" i="25"/>
  <c r="T306" i="25"/>
  <c r="T307" i="25"/>
  <c r="T308" i="25"/>
  <c r="T309" i="25"/>
  <c r="T310" i="25"/>
  <c r="T311" i="25"/>
  <c r="T312" i="25"/>
  <c r="T313" i="25"/>
  <c r="T314" i="25"/>
  <c r="T315" i="25"/>
  <c r="T316" i="25"/>
  <c r="T317" i="25"/>
  <c r="T318" i="25"/>
  <c r="T319" i="25"/>
  <c r="T320" i="25"/>
  <c r="T321" i="25"/>
  <c r="T322" i="25"/>
  <c r="T323" i="25"/>
  <c r="T324" i="25"/>
  <c r="T325" i="25"/>
  <c r="T326" i="25"/>
  <c r="T327" i="25"/>
  <c r="T328" i="25"/>
  <c r="T329" i="25"/>
  <c r="T330" i="25"/>
  <c r="T331" i="25"/>
  <c r="T332" i="25"/>
  <c r="T333" i="25"/>
  <c r="T334" i="25"/>
  <c r="T335" i="25"/>
  <c r="T336" i="25"/>
  <c r="T337" i="25"/>
  <c r="T338" i="25"/>
  <c r="T339" i="25"/>
  <c r="T340" i="25"/>
  <c r="T341" i="25"/>
  <c r="T342" i="25"/>
  <c r="T343" i="25"/>
  <c r="T344" i="25"/>
  <c r="T345" i="25"/>
  <c r="T346" i="25"/>
  <c r="T347" i="25"/>
  <c r="T348" i="25"/>
  <c r="T349" i="25"/>
  <c r="T350" i="25"/>
  <c r="T351" i="25"/>
  <c r="T352" i="25"/>
  <c r="T353" i="25"/>
  <c r="T354" i="25"/>
  <c r="T355" i="25"/>
  <c r="T356" i="25"/>
  <c r="T357" i="25"/>
  <c r="T358" i="25"/>
  <c r="T359" i="25"/>
  <c r="T360" i="25"/>
  <c r="T361" i="25"/>
  <c r="T362" i="25"/>
  <c r="T363" i="25"/>
  <c r="T364" i="25"/>
  <c r="T365" i="25"/>
  <c r="T366" i="25"/>
  <c r="T367" i="25"/>
  <c r="T368" i="25"/>
  <c r="T369" i="25"/>
  <c r="T370" i="25"/>
  <c r="T371" i="25"/>
  <c r="T372" i="25"/>
  <c r="T373" i="25"/>
  <c r="T374" i="25"/>
  <c r="T375" i="25"/>
  <c r="T376" i="25"/>
  <c r="T377" i="25"/>
  <c r="T378" i="25"/>
  <c r="T379" i="25"/>
  <c r="T380" i="25"/>
  <c r="T381" i="25"/>
  <c r="T382" i="25"/>
  <c r="T383" i="25"/>
  <c r="T384" i="25"/>
  <c r="T385" i="25"/>
  <c r="T386" i="25"/>
  <c r="T387" i="25"/>
  <c r="T388" i="25"/>
  <c r="T389" i="25"/>
  <c r="T390" i="25"/>
  <c r="T391" i="25"/>
  <c r="T392" i="25"/>
  <c r="T393" i="25"/>
  <c r="T394" i="25"/>
  <c r="T395" i="25"/>
  <c r="T396" i="25"/>
  <c r="T397" i="25"/>
  <c r="T398" i="25"/>
  <c r="T399" i="25"/>
  <c r="T400" i="25"/>
  <c r="T401" i="25"/>
  <c r="T402" i="25"/>
  <c r="T403" i="25"/>
  <c r="T404" i="25"/>
  <c r="T405" i="25"/>
  <c r="T406" i="25"/>
  <c r="T407" i="25"/>
  <c r="T408" i="25"/>
  <c r="T409" i="25"/>
  <c r="T410" i="25"/>
  <c r="T411" i="25"/>
  <c r="T412" i="25"/>
  <c r="T413" i="25"/>
  <c r="T414" i="25"/>
  <c r="T415" i="25"/>
  <c r="T416" i="25"/>
  <c r="T417" i="25"/>
  <c r="T418" i="25"/>
  <c r="T419" i="25"/>
  <c r="T420" i="25"/>
  <c r="T421" i="25"/>
  <c r="T422" i="25"/>
  <c r="T423" i="25"/>
  <c r="T424" i="25"/>
  <c r="T425" i="25"/>
  <c r="T426" i="25"/>
  <c r="T427" i="25"/>
  <c r="T428" i="25"/>
  <c r="T429" i="25"/>
  <c r="T430" i="25"/>
  <c r="T431" i="25"/>
  <c r="T432" i="25"/>
  <c r="T433" i="25"/>
  <c r="T434" i="25"/>
  <c r="T435" i="25"/>
  <c r="T436" i="25"/>
  <c r="T437" i="25"/>
  <c r="T438" i="25"/>
  <c r="T439" i="25"/>
  <c r="T440" i="25"/>
  <c r="T441" i="25"/>
  <c r="T442" i="25"/>
  <c r="T443" i="25"/>
  <c r="T444" i="25"/>
  <c r="T445" i="25"/>
  <c r="T446" i="25"/>
  <c r="T447" i="25"/>
  <c r="T448" i="25"/>
  <c r="T449" i="25"/>
  <c r="T450" i="25"/>
  <c r="T451" i="25"/>
  <c r="T452" i="25"/>
  <c r="T453" i="25"/>
  <c r="T454" i="25"/>
  <c r="T455" i="25"/>
  <c r="T456" i="25"/>
  <c r="T457" i="25"/>
  <c r="T458" i="25"/>
  <c r="T459" i="25"/>
  <c r="T460" i="25"/>
  <c r="T461" i="25"/>
  <c r="T462" i="25"/>
  <c r="T463" i="25"/>
  <c r="T464" i="25"/>
  <c r="T465" i="25"/>
  <c r="T466" i="25"/>
  <c r="T467" i="25"/>
  <c r="T468" i="25"/>
  <c r="T469" i="25"/>
  <c r="T470" i="25"/>
  <c r="T471" i="25"/>
  <c r="T472" i="25"/>
  <c r="T473" i="25"/>
  <c r="T474" i="25"/>
  <c r="T475" i="25"/>
  <c r="T476" i="25"/>
  <c r="T477" i="25"/>
  <c r="T478" i="25"/>
  <c r="T479" i="25"/>
  <c r="T480" i="25"/>
  <c r="T481" i="25"/>
  <c r="T482" i="25"/>
  <c r="T483" i="25"/>
  <c r="T484" i="25"/>
  <c r="T485" i="25"/>
  <c r="T486" i="25"/>
  <c r="T487" i="25"/>
  <c r="T488" i="25"/>
  <c r="T489" i="25"/>
  <c r="T490" i="25"/>
  <c r="T491" i="25"/>
  <c r="T492" i="25"/>
  <c r="T493" i="25"/>
  <c r="T494" i="25"/>
  <c r="T495" i="25"/>
  <c r="T496" i="25"/>
  <c r="T497" i="25"/>
  <c r="T498" i="25"/>
  <c r="T499" i="25"/>
  <c r="T500" i="25"/>
  <c r="T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R112" i="17"/>
  <c r="R113" i="17"/>
  <c r="R114" i="17"/>
  <c r="R115" i="17"/>
  <c r="R116" i="17"/>
  <c r="R117" i="17"/>
  <c r="R118" i="17"/>
  <c r="R119" i="17"/>
  <c r="R120" i="17"/>
  <c r="R121" i="17"/>
  <c r="R122" i="17"/>
  <c r="R123" i="17"/>
  <c r="R124" i="17"/>
  <c r="R125" i="17"/>
  <c r="R126" i="17"/>
  <c r="R127" i="17"/>
  <c r="R128" i="17"/>
  <c r="R129" i="17"/>
  <c r="R130" i="17"/>
  <c r="R131" i="17"/>
  <c r="R132" i="17"/>
  <c r="R133" i="17"/>
  <c r="R134" i="17"/>
  <c r="R135" i="17"/>
  <c r="R136" i="17"/>
  <c r="R137" i="17"/>
  <c r="R138" i="17"/>
  <c r="R139" i="17"/>
  <c r="R140" i="17"/>
  <c r="R141" i="17"/>
  <c r="R142" i="17"/>
  <c r="R143" i="17"/>
  <c r="R144" i="17"/>
  <c r="R145" i="17"/>
  <c r="R146" i="17"/>
  <c r="R147" i="17"/>
  <c r="R148" i="17"/>
  <c r="R149" i="17"/>
  <c r="R150" i="17"/>
  <c r="R151" i="17"/>
  <c r="R152" i="17"/>
  <c r="R153" i="17"/>
  <c r="R154" i="17"/>
  <c r="R155" i="17"/>
  <c r="R156" i="17"/>
  <c r="R157" i="17"/>
  <c r="R158" i="17"/>
  <c r="R159" i="17"/>
  <c r="R160" i="17"/>
  <c r="R161" i="17"/>
  <c r="R162" i="17"/>
  <c r="R163" i="17"/>
  <c r="R164" i="17"/>
  <c r="R165" i="17"/>
  <c r="R166" i="17"/>
  <c r="R167" i="17"/>
  <c r="R168" i="17"/>
  <c r="R169" i="17"/>
  <c r="R170" i="17"/>
  <c r="R171" i="17"/>
  <c r="R172" i="17"/>
  <c r="R173" i="17"/>
  <c r="R174" i="17"/>
  <c r="R175" i="17"/>
  <c r="R176" i="17"/>
  <c r="R177" i="17"/>
  <c r="R178" i="17"/>
  <c r="R179" i="17"/>
  <c r="R180" i="17"/>
  <c r="R181" i="17"/>
  <c r="R182" i="17"/>
  <c r="R183" i="17"/>
  <c r="R184" i="17"/>
  <c r="R185" i="17"/>
  <c r="R186" i="17"/>
  <c r="R187" i="17"/>
  <c r="R188" i="17"/>
  <c r="R189" i="17"/>
  <c r="R190" i="17"/>
  <c r="R191" i="17"/>
  <c r="R192" i="17"/>
  <c r="R193" i="17"/>
  <c r="R194" i="17"/>
  <c r="R195" i="17"/>
  <c r="R196" i="17"/>
  <c r="R197" i="17"/>
  <c r="R198" i="17"/>
  <c r="R199" i="17"/>
  <c r="R200" i="17"/>
  <c r="R201" i="17"/>
  <c r="R202" i="17"/>
  <c r="R203" i="17"/>
  <c r="R204" i="17"/>
  <c r="R205" i="17"/>
  <c r="R206" i="17"/>
  <c r="R207" i="17"/>
  <c r="R208" i="17"/>
  <c r="R209" i="17"/>
  <c r="R210" i="17"/>
  <c r="R211" i="17"/>
  <c r="R212" i="17"/>
  <c r="R213" i="17"/>
  <c r="R214" i="17"/>
  <c r="R215" i="17"/>
  <c r="R216" i="17"/>
  <c r="R217" i="17"/>
  <c r="R218" i="17"/>
  <c r="R219" i="17"/>
  <c r="R220" i="17"/>
  <c r="R221" i="17"/>
  <c r="R222" i="17"/>
  <c r="R223" i="17"/>
  <c r="R224" i="17"/>
  <c r="R225" i="17"/>
  <c r="R226" i="17"/>
  <c r="R227" i="17"/>
  <c r="R228" i="17"/>
  <c r="R229" i="17"/>
  <c r="R230" i="17"/>
  <c r="R231" i="17"/>
  <c r="R232" i="17"/>
  <c r="R233" i="17"/>
  <c r="R234" i="17"/>
  <c r="R235" i="17"/>
  <c r="R236" i="17"/>
  <c r="R237" i="17"/>
  <c r="R238" i="17"/>
  <c r="R239" i="17"/>
  <c r="R240" i="17"/>
  <c r="R241" i="17"/>
  <c r="R242" i="17"/>
  <c r="R243" i="17"/>
  <c r="R244" i="17"/>
  <c r="R245" i="17"/>
  <c r="R246" i="17"/>
  <c r="R247" i="17"/>
  <c r="R248" i="17"/>
  <c r="R249" i="17"/>
  <c r="R250" i="17"/>
  <c r="R251" i="17"/>
  <c r="R252" i="17"/>
  <c r="R253" i="17"/>
  <c r="R254" i="17"/>
  <c r="R255" i="17"/>
  <c r="R256" i="17"/>
  <c r="R257" i="17"/>
  <c r="R258" i="17"/>
  <c r="R259" i="17"/>
  <c r="R260" i="17"/>
  <c r="R261" i="17"/>
  <c r="R262" i="17"/>
  <c r="R263" i="17"/>
  <c r="R264" i="17"/>
  <c r="R265" i="17"/>
  <c r="R266" i="17"/>
  <c r="R267" i="17"/>
  <c r="R268" i="17"/>
  <c r="R269" i="17"/>
  <c r="R270" i="17"/>
  <c r="R271" i="17"/>
  <c r="R272" i="17"/>
  <c r="R273" i="17"/>
  <c r="R274" i="17"/>
  <c r="R275" i="17"/>
  <c r="R276" i="17"/>
  <c r="R277" i="17"/>
  <c r="R278" i="17"/>
  <c r="R279" i="17"/>
  <c r="R280" i="17"/>
  <c r="R281" i="17"/>
  <c r="R282" i="17"/>
  <c r="R283" i="17"/>
  <c r="R284" i="17"/>
  <c r="R285" i="17"/>
  <c r="R286" i="17"/>
  <c r="R287" i="17"/>
  <c r="R288" i="17"/>
  <c r="R289" i="17"/>
  <c r="R290" i="17"/>
  <c r="R291" i="17"/>
  <c r="R292" i="17"/>
  <c r="R293" i="17"/>
  <c r="R294" i="17"/>
  <c r="R295" i="17"/>
  <c r="R296" i="17"/>
  <c r="R297" i="17"/>
  <c r="R298" i="17"/>
  <c r="R299" i="17"/>
  <c r="R300" i="17"/>
  <c r="R301" i="17"/>
  <c r="R302" i="17"/>
  <c r="R303" i="17"/>
  <c r="R304" i="17"/>
  <c r="R305" i="17"/>
  <c r="R306" i="17"/>
  <c r="R307" i="17"/>
  <c r="R308" i="17"/>
  <c r="R309" i="17"/>
  <c r="R310" i="17"/>
  <c r="R311" i="17"/>
  <c r="R312" i="17"/>
  <c r="R313" i="17"/>
  <c r="R314" i="17"/>
  <c r="R315" i="17"/>
  <c r="R316" i="17"/>
  <c r="R317" i="17"/>
  <c r="R318" i="17"/>
  <c r="R319" i="17"/>
  <c r="R320" i="17"/>
  <c r="R321" i="17"/>
  <c r="R322" i="17"/>
  <c r="R323" i="17"/>
  <c r="R324" i="17"/>
  <c r="R325" i="17"/>
  <c r="R326" i="17"/>
  <c r="R327" i="17"/>
  <c r="R328" i="17"/>
  <c r="R329" i="17"/>
  <c r="R330" i="17"/>
  <c r="R331" i="17"/>
  <c r="R332" i="17"/>
  <c r="R333" i="17"/>
  <c r="R334" i="17"/>
  <c r="R335" i="17"/>
  <c r="R336" i="17"/>
  <c r="R337" i="17"/>
  <c r="R338" i="17"/>
  <c r="R339" i="17"/>
  <c r="R340" i="17"/>
  <c r="R341" i="17"/>
  <c r="R342" i="17"/>
  <c r="R343" i="17"/>
  <c r="R344" i="17"/>
  <c r="R345" i="17"/>
  <c r="R346" i="17"/>
  <c r="R347" i="17"/>
  <c r="R348" i="17"/>
  <c r="R349" i="17"/>
  <c r="R350" i="17"/>
  <c r="R351" i="17"/>
  <c r="R352" i="17"/>
  <c r="R353" i="17"/>
  <c r="R354" i="17"/>
  <c r="R355" i="17"/>
  <c r="R356" i="17"/>
  <c r="R357" i="17"/>
  <c r="R358" i="17"/>
  <c r="R359" i="17"/>
  <c r="R360" i="17"/>
  <c r="R361" i="17"/>
  <c r="R362" i="17"/>
  <c r="R363" i="17"/>
  <c r="R364" i="17"/>
  <c r="R365" i="17"/>
  <c r="R366" i="17"/>
  <c r="R367" i="17"/>
  <c r="R368" i="17"/>
  <c r="R369" i="17"/>
  <c r="R370" i="17"/>
  <c r="R371" i="17"/>
  <c r="R372" i="17"/>
  <c r="R373" i="17"/>
  <c r="R374" i="17"/>
  <c r="R375" i="17"/>
  <c r="R376" i="17"/>
  <c r="R377" i="17"/>
  <c r="R378" i="17"/>
  <c r="R379" i="17"/>
  <c r="R380" i="17"/>
  <c r="R381" i="17"/>
  <c r="R382" i="17"/>
  <c r="R383" i="17"/>
  <c r="R384" i="17"/>
  <c r="R385" i="17"/>
  <c r="R386" i="17"/>
  <c r="R387" i="17"/>
  <c r="R388" i="17"/>
  <c r="R389" i="17"/>
  <c r="R390" i="17"/>
  <c r="R391" i="17"/>
  <c r="R392" i="17"/>
  <c r="R393" i="17"/>
  <c r="R394" i="17"/>
  <c r="R395" i="17"/>
  <c r="R396" i="17"/>
  <c r="R397" i="17"/>
  <c r="R398" i="17"/>
  <c r="R399" i="17"/>
  <c r="R400" i="17"/>
  <c r="R401" i="17"/>
  <c r="R402" i="17"/>
  <c r="R403" i="17"/>
  <c r="R404" i="17"/>
  <c r="R405" i="17"/>
  <c r="R406" i="17"/>
  <c r="R407" i="17"/>
  <c r="R408" i="17"/>
  <c r="R409" i="17"/>
  <c r="R410" i="17"/>
  <c r="R411" i="17"/>
  <c r="R412" i="17"/>
  <c r="R413" i="17"/>
  <c r="R414" i="17"/>
  <c r="R415" i="17"/>
  <c r="R416" i="17"/>
  <c r="R417" i="17"/>
  <c r="R418" i="17"/>
  <c r="R419" i="17"/>
  <c r="R420" i="17"/>
  <c r="R421" i="17"/>
  <c r="R422" i="17"/>
  <c r="R423" i="17"/>
  <c r="R424" i="17"/>
  <c r="R425" i="17"/>
  <c r="R426" i="17"/>
  <c r="R427" i="17"/>
  <c r="R428" i="17"/>
  <c r="R429" i="17"/>
  <c r="R430" i="17"/>
  <c r="R431" i="17"/>
  <c r="R432" i="17"/>
  <c r="R433" i="17"/>
  <c r="R434" i="17"/>
  <c r="R435" i="17"/>
  <c r="R436" i="17"/>
  <c r="R437" i="17"/>
  <c r="R438" i="17"/>
  <c r="R439" i="17"/>
  <c r="R440" i="17"/>
  <c r="R441" i="17"/>
  <c r="R442" i="17"/>
  <c r="R443" i="17"/>
  <c r="R444" i="17"/>
  <c r="R445" i="17"/>
  <c r="R446" i="17"/>
  <c r="R447" i="17"/>
  <c r="R448" i="17"/>
  <c r="R449" i="17"/>
  <c r="R450" i="17"/>
  <c r="R451" i="17"/>
  <c r="R452" i="17"/>
  <c r="R453" i="17"/>
  <c r="R454" i="17"/>
  <c r="R455" i="17"/>
  <c r="R456" i="17"/>
  <c r="R457" i="17"/>
  <c r="R458" i="17"/>
  <c r="R459" i="17"/>
  <c r="R460" i="17"/>
  <c r="R461" i="17"/>
  <c r="R462" i="17"/>
  <c r="R463" i="17"/>
  <c r="R464" i="17"/>
  <c r="R465" i="17"/>
  <c r="R466" i="17"/>
  <c r="R467" i="17"/>
  <c r="R468" i="17"/>
  <c r="R469" i="17"/>
  <c r="R470" i="17"/>
  <c r="R471" i="17"/>
  <c r="R472" i="17"/>
  <c r="R473" i="17"/>
  <c r="R474" i="17"/>
  <c r="R475" i="17"/>
  <c r="R476" i="17"/>
  <c r="R477" i="17"/>
  <c r="R478" i="17"/>
  <c r="R479" i="17"/>
  <c r="R480" i="17"/>
  <c r="R481" i="17"/>
  <c r="R482" i="17"/>
  <c r="R483" i="17"/>
  <c r="R484" i="17"/>
  <c r="R485" i="17"/>
  <c r="R486" i="17"/>
  <c r="R487" i="17"/>
  <c r="R488" i="17"/>
  <c r="R489" i="17"/>
  <c r="R490" i="17"/>
  <c r="R491" i="17"/>
  <c r="R492" i="17"/>
  <c r="R493" i="17"/>
  <c r="R494" i="17"/>
  <c r="R495" i="17"/>
  <c r="R496" i="17"/>
  <c r="R497" i="17"/>
  <c r="R498" i="17"/>
  <c r="R499" i="17"/>
  <c r="R500" i="17"/>
  <c r="R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97" i="17"/>
  <c r="I198" i="17"/>
  <c r="I199" i="17"/>
  <c r="I200" i="17"/>
  <c r="I201" i="17"/>
  <c r="I202" i="17"/>
  <c r="I203" i="17"/>
  <c r="I204" i="17"/>
  <c r="I205" i="17"/>
  <c r="I206" i="17"/>
  <c r="I207" i="17"/>
  <c r="I208" i="17"/>
  <c r="I209" i="17"/>
  <c r="I210" i="17"/>
  <c r="I211" i="17"/>
  <c r="I212" i="17"/>
  <c r="I213" i="17"/>
  <c r="I214" i="17"/>
  <c r="I215" i="17"/>
  <c r="I216" i="17"/>
  <c r="I217" i="17"/>
  <c r="I218" i="17"/>
  <c r="I219" i="17"/>
  <c r="I220" i="17"/>
  <c r="I221" i="17"/>
  <c r="I222" i="17"/>
  <c r="I223" i="17"/>
  <c r="I224" i="17"/>
  <c r="I225" i="17"/>
  <c r="I226" i="17"/>
  <c r="I227" i="17"/>
  <c r="I228" i="17"/>
  <c r="I229" i="17"/>
  <c r="I230" i="17"/>
  <c r="I231" i="17"/>
  <c r="I232" i="17"/>
  <c r="I233" i="17"/>
  <c r="I234" i="17"/>
  <c r="I235" i="17"/>
  <c r="I236" i="17"/>
  <c r="I237" i="17"/>
  <c r="I238" i="17"/>
  <c r="I239" i="17"/>
  <c r="I240" i="17"/>
  <c r="I241" i="17"/>
  <c r="I242" i="17"/>
  <c r="I243" i="17"/>
  <c r="I244" i="17"/>
  <c r="I245" i="17"/>
  <c r="I246" i="17"/>
  <c r="I247" i="17"/>
  <c r="I248" i="17"/>
  <c r="I249" i="17"/>
  <c r="I250" i="17"/>
  <c r="I251" i="17"/>
  <c r="I252" i="17"/>
  <c r="I253" i="17"/>
  <c r="I254" i="17"/>
  <c r="I255" i="17"/>
  <c r="I256" i="17"/>
  <c r="I257" i="17"/>
  <c r="I258" i="17"/>
  <c r="I259" i="17"/>
  <c r="I260" i="17"/>
  <c r="I261" i="17"/>
  <c r="I262" i="17"/>
  <c r="I263" i="17"/>
  <c r="I264" i="17"/>
  <c r="I265" i="17"/>
  <c r="I266" i="17"/>
  <c r="I267" i="17"/>
  <c r="I268" i="17"/>
  <c r="I269" i="17"/>
  <c r="I270" i="17"/>
  <c r="I271" i="17"/>
  <c r="I272" i="17"/>
  <c r="I273" i="17"/>
  <c r="I274" i="17"/>
  <c r="I275" i="17"/>
  <c r="I276" i="17"/>
  <c r="I277" i="17"/>
  <c r="I278" i="17"/>
  <c r="I279" i="17"/>
  <c r="I280" i="17"/>
  <c r="I281" i="17"/>
  <c r="I282" i="17"/>
  <c r="I283" i="17"/>
  <c r="I284" i="17"/>
  <c r="I285" i="17"/>
  <c r="I286" i="17"/>
  <c r="I287" i="17"/>
  <c r="I288" i="17"/>
  <c r="I289" i="17"/>
  <c r="I290" i="17"/>
  <c r="I291" i="17"/>
  <c r="I292" i="17"/>
  <c r="I293" i="17"/>
  <c r="I294" i="17"/>
  <c r="I295" i="17"/>
  <c r="I296" i="17"/>
  <c r="I297" i="17"/>
  <c r="I298" i="17"/>
  <c r="I299" i="17"/>
  <c r="I300" i="17"/>
  <c r="I301" i="17"/>
  <c r="I302" i="17"/>
  <c r="I303" i="17"/>
  <c r="I304" i="17"/>
  <c r="I305" i="17"/>
  <c r="I306" i="17"/>
  <c r="I307" i="17"/>
  <c r="I308" i="17"/>
  <c r="I309" i="17"/>
  <c r="I310" i="17"/>
  <c r="I311" i="17"/>
  <c r="I312" i="17"/>
  <c r="I313" i="17"/>
  <c r="I314" i="17"/>
  <c r="I315" i="17"/>
  <c r="I316" i="17"/>
  <c r="I317" i="17"/>
  <c r="I318" i="17"/>
  <c r="I319" i="17"/>
  <c r="I320" i="17"/>
  <c r="I321" i="17"/>
  <c r="I322" i="17"/>
  <c r="I323" i="17"/>
  <c r="I324" i="17"/>
  <c r="I325" i="17"/>
  <c r="I326" i="17"/>
  <c r="I327" i="17"/>
  <c r="I328" i="17"/>
  <c r="I329" i="17"/>
  <c r="I330" i="17"/>
  <c r="I331" i="17"/>
  <c r="I332" i="17"/>
  <c r="I333" i="17"/>
  <c r="I334" i="17"/>
  <c r="I335" i="17"/>
  <c r="I336" i="17"/>
  <c r="I337" i="17"/>
  <c r="I338" i="17"/>
  <c r="I339" i="17"/>
  <c r="I340" i="17"/>
  <c r="I341" i="17"/>
  <c r="I342" i="17"/>
  <c r="I343" i="17"/>
  <c r="I344" i="17"/>
  <c r="I345" i="17"/>
  <c r="I346" i="17"/>
  <c r="I347" i="17"/>
  <c r="I348" i="17"/>
  <c r="I349" i="17"/>
  <c r="I350" i="17"/>
  <c r="I351" i="17"/>
  <c r="I352" i="17"/>
  <c r="I353" i="17"/>
  <c r="I354" i="17"/>
  <c r="I355" i="17"/>
  <c r="I356" i="17"/>
  <c r="I357" i="17"/>
  <c r="I358" i="17"/>
  <c r="I359" i="17"/>
  <c r="I360" i="17"/>
  <c r="I361" i="17"/>
  <c r="I362" i="17"/>
  <c r="I363" i="17"/>
  <c r="I364" i="17"/>
  <c r="I365" i="17"/>
  <c r="I366" i="17"/>
  <c r="I367" i="17"/>
  <c r="I368" i="17"/>
  <c r="I369" i="17"/>
  <c r="I370" i="17"/>
  <c r="I371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84" i="17"/>
  <c r="I385" i="17"/>
  <c r="I386" i="17"/>
  <c r="I387" i="17"/>
  <c r="I388" i="17"/>
  <c r="I389" i="17"/>
  <c r="I390" i="17"/>
  <c r="I391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404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I470" i="17"/>
  <c r="I471" i="17"/>
  <c r="I472" i="17"/>
  <c r="I473" i="17"/>
  <c r="I474" i="17"/>
  <c r="I475" i="17"/>
  <c r="I476" i="17"/>
  <c r="I477" i="17"/>
  <c r="I478" i="17"/>
  <c r="I479" i="17"/>
  <c r="I480" i="17"/>
  <c r="I481" i="17"/>
  <c r="I482" i="17"/>
  <c r="I483" i="17"/>
  <c r="I484" i="17"/>
  <c r="I485" i="17"/>
  <c r="I486" i="17"/>
  <c r="I487" i="17"/>
  <c r="I488" i="17"/>
  <c r="I489" i="17"/>
  <c r="I490" i="17"/>
  <c r="I491" i="17"/>
  <c r="I492" i="17"/>
  <c r="I493" i="17"/>
  <c r="I494" i="17"/>
  <c r="I495" i="17"/>
  <c r="I496" i="17"/>
  <c r="I497" i="17"/>
  <c r="I498" i="17"/>
  <c r="I499" i="17"/>
  <c r="I500" i="17"/>
  <c r="I501" i="17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D26" i="35" s="1"/>
  <c r="E19" i="35"/>
  <c r="D19" i="35"/>
  <c r="E11" i="35"/>
  <c r="E10" i="35" s="1"/>
  <c r="D11" i="35"/>
  <c r="E26" i="35" l="1"/>
  <c r="D10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G178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7" i="25"/>
  <c r="G198" i="25"/>
  <c r="G199" i="25"/>
  <c r="G200" i="25"/>
  <c r="G201" i="25"/>
  <c r="G202" i="25"/>
  <c r="G203" i="25"/>
  <c r="G204" i="25"/>
  <c r="G205" i="25"/>
  <c r="G206" i="25"/>
  <c r="G207" i="25"/>
  <c r="G208" i="25"/>
  <c r="G209" i="25"/>
  <c r="G210" i="25"/>
  <c r="G211" i="25"/>
  <c r="G212" i="25"/>
  <c r="G213" i="25"/>
  <c r="G214" i="25"/>
  <c r="G215" i="25"/>
  <c r="G216" i="25"/>
  <c r="G217" i="25"/>
  <c r="G218" i="25"/>
  <c r="G219" i="25"/>
  <c r="G220" i="25"/>
  <c r="G221" i="25"/>
  <c r="G222" i="25"/>
  <c r="G223" i="25"/>
  <c r="G224" i="25"/>
  <c r="G225" i="25"/>
  <c r="G226" i="25"/>
  <c r="G227" i="25"/>
  <c r="G228" i="25"/>
  <c r="G229" i="25"/>
  <c r="G230" i="25"/>
  <c r="G231" i="25"/>
  <c r="G232" i="25"/>
  <c r="G233" i="25"/>
  <c r="G234" i="25"/>
  <c r="G235" i="25"/>
  <c r="G236" i="25"/>
  <c r="G237" i="25"/>
  <c r="G238" i="25"/>
  <c r="G239" i="25"/>
  <c r="G240" i="25"/>
  <c r="G241" i="25"/>
  <c r="G242" i="25"/>
  <c r="G243" i="25"/>
  <c r="G244" i="25"/>
  <c r="G245" i="25"/>
  <c r="G246" i="25"/>
  <c r="G247" i="25"/>
  <c r="G248" i="25"/>
  <c r="G249" i="25"/>
  <c r="G250" i="25"/>
  <c r="G251" i="25"/>
  <c r="G252" i="25"/>
  <c r="G253" i="25"/>
  <c r="G254" i="25"/>
  <c r="G255" i="25"/>
  <c r="G256" i="25"/>
  <c r="G257" i="25"/>
  <c r="G258" i="25"/>
  <c r="G259" i="25"/>
  <c r="G260" i="25"/>
  <c r="G261" i="25"/>
  <c r="G262" i="25"/>
  <c r="G263" i="25"/>
  <c r="G264" i="25"/>
  <c r="G265" i="25"/>
  <c r="G266" i="25"/>
  <c r="G267" i="25"/>
  <c r="G268" i="25"/>
  <c r="G269" i="25"/>
  <c r="G270" i="25"/>
  <c r="G271" i="25"/>
  <c r="G272" i="25"/>
  <c r="G273" i="25"/>
  <c r="G274" i="25"/>
  <c r="G275" i="25"/>
  <c r="G276" i="25"/>
  <c r="G277" i="25"/>
  <c r="G278" i="25"/>
  <c r="G279" i="25"/>
  <c r="G280" i="25"/>
  <c r="G281" i="25"/>
  <c r="G282" i="25"/>
  <c r="G283" i="25"/>
  <c r="G284" i="25"/>
  <c r="G285" i="25"/>
  <c r="G286" i="25"/>
  <c r="G287" i="25"/>
  <c r="G288" i="25"/>
  <c r="G289" i="25"/>
  <c r="G290" i="25"/>
  <c r="G291" i="25"/>
  <c r="G292" i="25"/>
  <c r="G293" i="25"/>
  <c r="G294" i="25"/>
  <c r="G295" i="25"/>
  <c r="G296" i="25"/>
  <c r="G297" i="25"/>
  <c r="G298" i="25"/>
  <c r="G299" i="25"/>
  <c r="G300" i="25"/>
  <c r="G301" i="25"/>
  <c r="G302" i="25"/>
  <c r="G303" i="25"/>
  <c r="G304" i="25"/>
  <c r="G305" i="25"/>
  <c r="G306" i="25"/>
  <c r="G307" i="25"/>
  <c r="G308" i="25"/>
  <c r="G309" i="25"/>
  <c r="G310" i="25"/>
  <c r="G311" i="25"/>
  <c r="G312" i="25"/>
  <c r="G313" i="25"/>
  <c r="G314" i="25"/>
  <c r="G315" i="25"/>
  <c r="G316" i="25"/>
  <c r="G317" i="25"/>
  <c r="G318" i="25"/>
  <c r="G319" i="25"/>
  <c r="G320" i="25"/>
  <c r="G321" i="25"/>
  <c r="G322" i="25"/>
  <c r="G323" i="25"/>
  <c r="G324" i="25"/>
  <c r="G325" i="25"/>
  <c r="G326" i="25"/>
  <c r="G327" i="25"/>
  <c r="G328" i="25"/>
  <c r="G329" i="25"/>
  <c r="G330" i="25"/>
  <c r="G331" i="25"/>
  <c r="G332" i="25"/>
  <c r="G333" i="25"/>
  <c r="G334" i="25"/>
  <c r="G335" i="25"/>
  <c r="G336" i="25"/>
  <c r="G337" i="25"/>
  <c r="G338" i="25"/>
  <c r="G339" i="25"/>
  <c r="G340" i="25"/>
  <c r="G341" i="25"/>
  <c r="G342" i="25"/>
  <c r="G343" i="25"/>
  <c r="G344" i="25"/>
  <c r="G345" i="25"/>
  <c r="G346" i="25"/>
  <c r="G347" i="25"/>
  <c r="G348" i="25"/>
  <c r="G349" i="25"/>
  <c r="G350" i="25"/>
  <c r="G351" i="25"/>
  <c r="G352" i="25"/>
  <c r="G353" i="25"/>
  <c r="G354" i="25"/>
  <c r="G355" i="25"/>
  <c r="G356" i="25"/>
  <c r="G357" i="25"/>
  <c r="G358" i="25"/>
  <c r="G359" i="25"/>
  <c r="G360" i="25"/>
  <c r="G361" i="25"/>
  <c r="G362" i="25"/>
  <c r="G363" i="25"/>
  <c r="G364" i="25"/>
  <c r="G365" i="25"/>
  <c r="G366" i="25"/>
  <c r="G367" i="25"/>
  <c r="G368" i="25"/>
  <c r="G369" i="25"/>
  <c r="G370" i="25"/>
  <c r="G371" i="25"/>
  <c r="G372" i="25"/>
  <c r="G373" i="25"/>
  <c r="G374" i="25"/>
  <c r="G375" i="25"/>
  <c r="G376" i="25"/>
  <c r="G377" i="25"/>
  <c r="G378" i="25"/>
  <c r="G379" i="25"/>
  <c r="G380" i="25"/>
  <c r="G381" i="25"/>
  <c r="G382" i="25"/>
  <c r="G383" i="25"/>
  <c r="G384" i="25"/>
  <c r="G385" i="25"/>
  <c r="G386" i="25"/>
  <c r="G387" i="25"/>
  <c r="G388" i="25"/>
  <c r="G389" i="25"/>
  <c r="G390" i="25"/>
  <c r="G391" i="25"/>
  <c r="G392" i="25"/>
  <c r="G393" i="25"/>
  <c r="G394" i="25"/>
  <c r="G395" i="25"/>
  <c r="G396" i="25"/>
  <c r="G397" i="25"/>
  <c r="G398" i="25"/>
  <c r="G399" i="25"/>
  <c r="G400" i="25"/>
  <c r="G401" i="25"/>
  <c r="G402" i="25"/>
  <c r="G403" i="25"/>
  <c r="G404" i="25"/>
  <c r="G405" i="25"/>
  <c r="G406" i="25"/>
  <c r="G407" i="25"/>
  <c r="G408" i="25"/>
  <c r="G409" i="25"/>
  <c r="G410" i="25"/>
  <c r="G411" i="25"/>
  <c r="G412" i="25"/>
  <c r="G413" i="25"/>
  <c r="G414" i="25"/>
  <c r="G415" i="25"/>
  <c r="G416" i="25"/>
  <c r="G417" i="25"/>
  <c r="G418" i="25"/>
  <c r="G419" i="25"/>
  <c r="G420" i="25"/>
  <c r="G421" i="25"/>
  <c r="G422" i="25"/>
  <c r="G423" i="25"/>
  <c r="G424" i="25"/>
  <c r="G425" i="25"/>
  <c r="G426" i="25"/>
  <c r="G427" i="25"/>
  <c r="G428" i="25"/>
  <c r="G429" i="25"/>
  <c r="G430" i="25"/>
  <c r="G431" i="25"/>
  <c r="G432" i="25"/>
  <c r="G433" i="25"/>
  <c r="G434" i="25"/>
  <c r="G435" i="25"/>
  <c r="G436" i="25"/>
  <c r="G437" i="25"/>
  <c r="G438" i="25"/>
  <c r="G439" i="25"/>
  <c r="G440" i="25"/>
  <c r="G441" i="25"/>
  <c r="G442" i="25"/>
  <c r="G443" i="25"/>
  <c r="G444" i="25"/>
  <c r="G445" i="25"/>
  <c r="G446" i="25"/>
  <c r="G447" i="25"/>
  <c r="G448" i="25"/>
  <c r="G449" i="25"/>
  <c r="G450" i="25"/>
  <c r="G451" i="25"/>
  <c r="G452" i="25"/>
  <c r="G453" i="25"/>
  <c r="G454" i="25"/>
  <c r="G455" i="25"/>
  <c r="G456" i="25"/>
  <c r="G457" i="25"/>
  <c r="G458" i="25"/>
  <c r="G459" i="25"/>
  <c r="G460" i="25"/>
  <c r="G461" i="25"/>
  <c r="G462" i="25"/>
  <c r="G463" i="25"/>
  <c r="G464" i="25"/>
  <c r="G465" i="25"/>
  <c r="G466" i="25"/>
  <c r="G467" i="25"/>
  <c r="G468" i="25"/>
  <c r="G469" i="25"/>
  <c r="G470" i="25"/>
  <c r="G471" i="25"/>
  <c r="G472" i="25"/>
  <c r="G473" i="25"/>
  <c r="G474" i="25"/>
  <c r="G475" i="25"/>
  <c r="G476" i="25"/>
  <c r="G477" i="25"/>
  <c r="G478" i="25"/>
  <c r="G479" i="25"/>
  <c r="G480" i="25"/>
  <c r="G481" i="25"/>
  <c r="G482" i="25"/>
  <c r="G483" i="25"/>
  <c r="G484" i="25"/>
  <c r="G485" i="25"/>
  <c r="G486" i="25"/>
  <c r="G487" i="25"/>
  <c r="G488" i="25"/>
  <c r="G489" i="25"/>
  <c r="G490" i="25"/>
  <c r="G491" i="25"/>
  <c r="G492" i="25"/>
  <c r="G493" i="25"/>
  <c r="G494" i="25"/>
  <c r="G495" i="25"/>
  <c r="G496" i="25"/>
  <c r="G497" i="25"/>
  <c r="G498" i="25"/>
  <c r="G499" i="25"/>
  <c r="G500" i="25"/>
  <c r="G501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F7" i="38" l="1"/>
  <c r="F13" i="36" s="1"/>
  <c r="I14" i="34" s="1"/>
  <c r="G7" i="38"/>
  <c r="G13" i="36" s="1"/>
  <c r="I22" i="34" s="1"/>
  <c r="E7" i="38"/>
  <c r="G19" i="35"/>
  <c r="F16" i="12" s="1"/>
  <c r="F19" i="35"/>
  <c r="E16" i="12" s="1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<sst xmlns="http://schemas.openxmlformats.org/spreadsheetml/2006/main" count="13824" uniqueCount="4837">
  <si>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</si>
  <si>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</si>
  <si>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</si>
  <si>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</si>
  <si>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</si>
  <si>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</si>
  <si>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</si>
  <si>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</si>
  <si>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</si>
  <si>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</si>
  <si>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</si>
  <si>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</si>
  <si>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</si>
  <si>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</si>
  <si>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</si>
  <si>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</si>
  <si>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</si>
  <si>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</si>
  <si>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</si>
  <si>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</si>
  <si>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</si>
  <si>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</si>
  <si>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</si>
  <si>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</si>
  <si>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</si>
  <si>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</si>
  <si>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</si>
  <si>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</si>
  <si>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</si>
  <si>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</si>
  <si>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</si>
  <si>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</si>
  <si>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</si>
  <si>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</si>
  <si>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</si>
  <si>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</si>
  <si>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</si>
  <si>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</si>
  <si>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</si>
  <si>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</si>
  <si>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</si>
  <si>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</si>
  <si>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</si>
  <si>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</si>
  <si>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</si>
  <si>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</si>
  <si>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</si>
  <si>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</si>
  <si>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</si>
  <si>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</si>
  <si>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</si>
  <si>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</si>
  <si>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</si>
  <si>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</si>
  <si>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</si>
  <si>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</si>
  <si>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</si>
  <si>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</si>
  <si>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</si>
  <si>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</si>
  <si>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</si>
  <si>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</si>
  <si>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</si>
  <si>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</si>
  <si>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</si>
  <si>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</si>
  <si>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</si>
  <si>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</si>
  <si>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</si>
  <si>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</si>
  <si>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</si>
  <si>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</si>
  <si>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</si>
  <si>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</si>
  <si>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</si>
  <si>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</si>
  <si>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</si>
  <si>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</si>
  <si>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</si>
  <si>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</si>
  <si>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</si>
  <si>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</si>
  <si>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</si>
  <si>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</si>
  <si>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</si>
  <si>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</si>
  <si>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</si>
  <si>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</si>
  <si>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</si>
  <si>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</si>
  <si>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</si>
  <si>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</si>
  <si>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</si>
  <si>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</si>
  <si>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</si>
  <si>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</si>
  <si>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</si>
  <si>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</si>
  <si>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</si>
  <si>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</si>
  <si>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</si>
  <si>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</si>
  <si>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</si>
  <si>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</si>
  <si>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</si>
  <si>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</si>
  <si>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</si>
  <si>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</si>
  <si>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</si>
  <si>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</si>
  <si>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</si>
  <si>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</si>
  <si>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</si>
  <si>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</si>
  <si>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</si>
  <si>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</si>
  <si>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</si>
  <si>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</si>
  <si>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</si>
  <si>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</si>
  <si>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</si>
  <si>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</si>
  <si>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</si>
  <si>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</si>
  <si>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</si>
  <si>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</si>
  <si>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</si>
  <si>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</si>
  <si>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</si>
  <si>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</si>
  <si>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</si>
  <si>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</si>
  <si>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</si>
  <si>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</si>
  <si>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</si>
  <si>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</si>
  <si>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</si>
  <si>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</si>
  <si>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</si>
  <si>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</si>
  <si>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</si>
  <si>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</si>
  <si>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</si>
  <si>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</si>
  <si>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</si>
  <si>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</si>
  <si>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</si>
  <si>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</si>
  <si>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</si>
  <si>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</si>
  <si>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</si>
  <si>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</si>
  <si>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</si>
  <si>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</si>
  <si>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</si>
  <si>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</si>
  <si>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</si>
  <si>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</si>
  <si>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</si>
  <si>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</si>
  <si>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</si>
  <si>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</si>
  <si>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</si>
  <si>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</si>
  <si>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</si>
  <si>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</si>
  <si>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</si>
  <si>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</si>
  <si>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</si>
  <si>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</si>
  <si>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</si>
  <si>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</si>
  <si>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</si>
  <si>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</si>
  <si>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</si>
  <si>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</si>
  <si>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</si>
  <si>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</si>
  <si>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</si>
  <si>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</si>
  <si>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</si>
  <si>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</si>
  <si>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</si>
  <si>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</si>
  <si>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</si>
  <si>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</si>
  <si>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</si>
  <si>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</si>
  <si>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</si>
  <si>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</si>
  <si>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</si>
  <si>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</si>
  <si>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</si>
  <si>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</si>
  <si>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</si>
  <si>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</si>
  <si>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</si>
  <si>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</si>
  <si>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</si>
  <si>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</si>
  <si>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</si>
  <si>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</si>
  <si>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</si>
  <si>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</si>
  <si>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</si>
  <si>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</si>
  <si>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</si>
  <si>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</si>
  <si>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</si>
  <si>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</si>
  <si>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</si>
  <si>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</si>
  <si>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</si>
  <si>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</si>
  <si>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</si>
  <si>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</si>
  <si>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</si>
  <si>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</si>
  <si>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</si>
  <si>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</si>
  <si>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</si>
  <si>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</si>
  <si>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</si>
  <si>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</si>
  <si>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</si>
  <si>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</si>
  <si>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</si>
  <si>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</si>
  <si>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</si>
  <si>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</si>
  <si>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</si>
  <si>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</si>
  <si>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</si>
  <si>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</si>
  <si>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</si>
  <si>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</si>
  <si>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</si>
  <si>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</si>
  <si>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</si>
  <si>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</si>
  <si>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</si>
  <si>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</si>
  <si>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</si>
  <si>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</si>
  <si>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</si>
  <si>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</si>
  <si>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</si>
  <si>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</si>
  <si>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</si>
  <si>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</si>
  <si>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</si>
  <si>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</si>
  <si>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</si>
  <si>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</si>
  <si>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</si>
  <si>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</si>
  <si>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</si>
  <si>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</si>
  <si>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</si>
  <si>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</si>
  <si>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</si>
  <si>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</si>
  <si>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</si>
  <si>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</si>
  <si>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</si>
  <si>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</si>
  <si>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</si>
  <si>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</si>
  <si>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</si>
  <si>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</si>
  <si>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</si>
  <si>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</si>
  <si>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</si>
  <si>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</si>
  <si>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</si>
  <si>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</si>
  <si>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</si>
  <si>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</si>
  <si>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</si>
  <si>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</si>
  <si>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</si>
  <si>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</si>
  <si>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</si>
  <si>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</si>
  <si>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</si>
  <si>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</si>
  <si>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</si>
  <si>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</si>
  <si>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</si>
  <si>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</si>
  <si>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</si>
  <si>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</si>
  <si>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</si>
  <si>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</si>
  <si>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</si>
  <si>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</si>
  <si>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</si>
  <si>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</si>
  <si>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</si>
  <si>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</si>
  <si>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</si>
  <si>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</si>
  <si>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</si>
  <si>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</si>
  <si>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</si>
  <si>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</si>
  <si>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</si>
  <si>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</si>
  <si>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</si>
  <si>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</si>
  <si>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</si>
  <si>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</si>
  <si>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</si>
  <si>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</si>
  <si>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</si>
  <si>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</si>
  <si>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</si>
  <si>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</si>
  <si>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</si>
  <si>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</si>
  <si>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</si>
  <si>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</si>
  <si>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</si>
  <si>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</si>
  <si>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</si>
  <si>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</si>
  <si>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</si>
  <si>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</si>
  <si>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</si>
  <si>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</si>
  <si>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</si>
  <si>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</si>
  <si>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</si>
  <si>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</si>
  <si>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</si>
  <si>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</si>
  <si>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</si>
  <si>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</si>
  <si>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</si>
  <si>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</si>
  <si>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</si>
  <si>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</si>
  <si>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</si>
  <si>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</si>
  <si>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</si>
  <si>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</si>
  <si>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</si>
  <si>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</si>
  <si>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</si>
  <si>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</si>
  <si>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</si>
  <si>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</si>
  <si>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</si>
  <si>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</si>
  <si>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</si>
  <si>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</si>
  <si>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</si>
  <si>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</si>
  <si>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</si>
  <si>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</si>
  <si>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</si>
  <si>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</si>
  <si>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</si>
  <si>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</si>
  <si>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</si>
  <si>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</si>
  <si>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</si>
  <si>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</si>
  <si>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</si>
  <si>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</si>
  <si>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</si>
  <si>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</si>
  <si>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</si>
  <si>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</si>
  <si>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</si>
  <si>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</si>
  <si>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</si>
  <si>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</si>
  <si>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</si>
  <si>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</si>
  <si>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</si>
  <si>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</si>
  <si>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</si>
  <si>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</si>
  <si>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</si>
  <si>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</si>
  <si>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</si>
  <si>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</si>
  <si>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</si>
  <si>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</si>
  <si>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</si>
  <si>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</si>
  <si>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</si>
  <si>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</si>
  <si>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</si>
  <si>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</si>
  <si>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</si>
  <si>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</si>
  <si>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</si>
  <si>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</si>
  <si>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</si>
  <si>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</si>
  <si>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</si>
  <si>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</si>
  <si>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</si>
  <si>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</si>
  <si>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</si>
  <si>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</si>
  <si>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</si>
  <si>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</si>
  <si>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</si>
  <si>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</si>
  <si>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</si>
  <si>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</si>
  <si>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</si>
  <si>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</si>
  <si>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</si>
  <si>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</si>
  <si>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</si>
  <si>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</si>
  <si>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</si>
  <si>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</si>
  <si>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</si>
  <si>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</si>
  <si>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</si>
  <si>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</si>
  <si>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</si>
  <si>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</si>
  <si>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</si>
  <si>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</si>
  <si>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</si>
  <si>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</si>
  <si>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</si>
  <si>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</si>
  <si>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</si>
  <si>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</si>
  <si>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</si>
  <si>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</si>
  <si>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</si>
  <si>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</si>
  <si>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</si>
  <si>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</si>
  <si>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</si>
  <si>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</si>
  <si>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</si>
  <si>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</si>
  <si>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</si>
  <si>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</si>
  <si>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</si>
  <si>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</si>
  <si>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</si>
  <si>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</si>
  <si>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</si>
  <si>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</si>
  <si>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</si>
  <si>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</si>
  <si>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</si>
  <si>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</si>
  <si>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</si>
  <si>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</si>
  <si>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</si>
  <si>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</si>
  <si>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</si>
  <si>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</si>
  <si>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</si>
  <si>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</si>
  <si>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</si>
  <si>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</si>
  <si>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</si>
  <si>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</si>
  <si>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</si>
  <si>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</si>
  <si>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</si>
  <si>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</si>
  <si>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</si>
  <si>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</si>
  <si>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</si>
  <si>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</si>
  <si>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</si>
  <si>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</si>
  <si>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</si>
  <si>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</si>
  <si>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</si>
  <si>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</si>
  <si>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</si>
  <si>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</si>
  <si>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</si>
  <si>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</si>
  <si>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</si>
  <si>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</si>
  <si>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</si>
  <si>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</si>
  <si>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</si>
  <si>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</si>
  <si>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</si>
  <si>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</si>
  <si>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</si>
  <si>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</si>
  <si>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</si>
  <si>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</si>
  <si>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</si>
  <si>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</si>
  <si>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</si>
  <si>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</si>
  <si>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</si>
  <si>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</si>
  <si>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</si>
  <si>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</si>
  <si>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</si>
  <si>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</si>
  <si>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</si>
  <si>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</si>
  <si>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</si>
  <si>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</si>
  <si>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</si>
  <si>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</si>
  <si>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</si>
  <si>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</si>
  <si>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</si>
  <si>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</si>
  <si>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</si>
  <si>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</si>
  <si>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</si>
  <si>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</si>
  <si>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</si>
  <si>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</si>
  <si>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</si>
  <si>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</si>
  <si>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</si>
  <si>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</si>
  <si>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</si>
  <si>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</si>
  <si>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</si>
  <si>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</si>
  <si>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</si>
  <si>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</si>
  <si>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</si>
  <si>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</si>
  <si>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</si>
  <si>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</si>
  <si>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</si>
  <si>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</si>
  <si>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</si>
  <si>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</si>
  <si>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</si>
  <si>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</si>
  <si>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</si>
  <si>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</si>
  <si>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</si>
  <si>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</si>
  <si>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</si>
  <si>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</si>
  <si>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</si>
  <si>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</si>
  <si>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</si>
  <si>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</si>
  <si>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</si>
  <si>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</si>
  <si>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</si>
  <si>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</si>
  <si>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</si>
  <si>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</si>
  <si>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</si>
  <si>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</si>
  <si>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</si>
  <si>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</si>
  <si>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</si>
  <si>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</si>
  <si>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</si>
  <si>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</si>
  <si>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</si>
  <si>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</si>
  <si>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</si>
  <si>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</si>
  <si>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</si>
  <si>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</si>
  <si>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</si>
  <si>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</si>
  <si>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</si>
  <si>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</si>
  <si>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</si>
  <si>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</si>
  <si>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</si>
  <si>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</si>
  <si>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</si>
  <si>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</si>
  <si>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</si>
  <si>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</si>
  <si>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</si>
  <si>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</si>
  <si>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</si>
  <si>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</si>
  <si>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</si>
  <si>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</si>
  <si>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</si>
  <si>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</si>
  <si>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</si>
  <si>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</si>
  <si>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</si>
  <si>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</si>
  <si>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</si>
  <si>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</si>
  <si>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</si>
  <si>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</si>
  <si>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</si>
  <si>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</si>
  <si>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</si>
  <si>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</si>
  <si>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</si>
  <si>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</si>
  <si>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</si>
  <si>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</si>
  <si>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</si>
  <si>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</si>
  <si>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</si>
  <si>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</si>
  <si>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</si>
  <si>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</si>
  <si>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</si>
  <si>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</si>
  <si>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</si>
  <si>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</si>
  <si>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</si>
  <si>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</si>
  <si>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</si>
  <si>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</si>
  <si>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</si>
  <si>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</si>
  <si>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</si>
  <si>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</si>
  <si>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</si>
  <si>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</si>
  <si>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</si>
  <si>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</si>
  <si>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</si>
  <si>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</si>
  <si>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</si>
  <si>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</si>
  <si>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</si>
  <si>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</si>
  <si>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</si>
  <si>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</si>
  <si>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</si>
  <si>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</si>
  <si>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</si>
  <si>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</si>
  <si>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</si>
  <si>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</si>
  <si>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</si>
  <si>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</si>
  <si>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</si>
  <si>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</si>
  <si>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</si>
  <si>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</si>
  <si>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</si>
  <si>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</si>
  <si>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</si>
  <si>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</si>
  <si>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</si>
  <si>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</si>
  <si>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</si>
  <si>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</si>
  <si>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</si>
  <si>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</si>
  <si>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</si>
  <si>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</si>
  <si>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</si>
  <si>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</si>
  <si>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</si>
  <si>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</si>
  <si>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</si>
  <si>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</si>
  <si>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</si>
  <si>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</si>
  <si>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</si>
  <si>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</si>
  <si>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</si>
  <si>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</si>
  <si>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</si>
  <si>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</si>
  <si>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</si>
  <si>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</si>
  <si>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</si>
  <si>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</si>
  <si>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</si>
  <si>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</si>
  <si>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</si>
  <si>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</si>
  <si>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</si>
  <si>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</si>
  <si>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</si>
  <si>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</si>
  <si>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</si>
  <si>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</si>
  <si>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</si>
  <si>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</si>
  <si>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</si>
  <si>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</si>
  <si>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</si>
  <si>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</si>
  <si>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</si>
  <si>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</si>
  <si>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</si>
  <si>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</si>
  <si>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</si>
  <si>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</si>
  <si>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</si>
  <si>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</si>
  <si>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</si>
  <si>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</si>
  <si>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</si>
  <si>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</si>
  <si>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</si>
  <si>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</si>
  <si>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</si>
  <si>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</si>
  <si>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</si>
  <si>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</si>
  <si>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</si>
  <si>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</si>
  <si>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</si>
  <si>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</si>
  <si>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</si>
  <si>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</si>
  <si>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</si>
  <si>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</si>
  <si>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</si>
  <si>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</si>
  <si>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</si>
  <si>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</si>
  <si>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</si>
  <si>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</si>
  <si>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</si>
  <si>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</si>
  <si>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</si>
  <si>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</si>
  <si>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</si>
  <si>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</si>
  <si>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</si>
  <si>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</si>
  <si>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</si>
  <si>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</si>
  <si>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</si>
  <si>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</si>
  <si>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</si>
  <si>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</si>
  <si>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</si>
  <si>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</si>
  <si>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</si>
  <si>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</si>
  <si>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</si>
  <si>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</si>
  <si>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</si>
  <si>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</si>
  <si>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</si>
  <si>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</si>
  <si>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</si>
  <si>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</si>
  <si>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</si>
  <si>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</si>
  <si>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</si>
  <si>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</si>
  <si>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</si>
  <si>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</si>
  <si>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</si>
  <si>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</si>
  <si>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</si>
  <si>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</si>
  <si>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</si>
  <si>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</si>
  <si>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</si>
  <si>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</si>
  <si>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</si>
  <si>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</si>
  <si>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</si>
  <si>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</si>
  <si>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</si>
  <si>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</si>
  <si>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</si>
  <si>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</si>
  <si>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</si>
  <si>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</si>
  <si>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</si>
  <si>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</si>
  <si>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</si>
  <si>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</si>
  <si>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</si>
  <si>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</si>
  <si>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</si>
  <si>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</si>
  <si>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</si>
  <si>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</si>
  <si>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</si>
  <si>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</si>
  <si>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</si>
  <si>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</si>
  <si>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</si>
  <si>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</si>
  <si>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</si>
  <si>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</si>
  <si>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</si>
  <si>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</si>
  <si>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</si>
  <si>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</si>
  <si>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</si>
  <si>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</si>
  <si>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</si>
  <si>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</si>
  <si>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</si>
  <si>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</si>
  <si>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</si>
  <si>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</si>
  <si>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</si>
  <si>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</si>
  <si>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</si>
  <si>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</si>
  <si>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</si>
  <si>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</si>
  <si>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</si>
  <si>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</si>
  <si>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</si>
  <si>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</si>
  <si>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</si>
  <si>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</si>
  <si>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</si>
  <si>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</si>
  <si>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</si>
  <si>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</si>
  <si>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</si>
  <si>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</si>
  <si>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</si>
  <si>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</si>
  <si>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</si>
  <si>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</si>
  <si>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</si>
  <si>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</si>
  <si>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</si>
  <si>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</si>
  <si>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</si>
  <si>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</si>
  <si>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</si>
  <si>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</si>
  <si>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</si>
  <si>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</si>
  <si>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</si>
  <si>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</si>
  <si>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</si>
  <si>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</si>
  <si>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</si>
  <si>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</si>
  <si>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</si>
  <si>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</si>
  <si>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</si>
  <si>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</si>
  <si>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</si>
  <si>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</si>
  <si>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</si>
  <si>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</si>
  <si>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</si>
  <si>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</si>
  <si>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</si>
  <si>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</si>
  <si>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</si>
  <si>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</si>
  <si>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</si>
  <si>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</si>
  <si>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</si>
  <si>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</si>
  <si>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</si>
  <si>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</si>
  <si>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</si>
  <si>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</si>
  <si>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</si>
  <si>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</si>
  <si>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</si>
  <si>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</si>
  <si>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</si>
  <si>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</si>
  <si>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</si>
  <si>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</si>
  <si>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</si>
  <si>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</si>
  <si>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</si>
  <si>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</si>
  <si>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</si>
  <si>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</si>
  <si>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</si>
  <si>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</si>
  <si>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</si>
  <si>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</si>
  <si>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</si>
  <si>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</si>
  <si>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</si>
  <si>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</si>
  <si>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</si>
  <si>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</si>
  <si>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</si>
  <si>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</si>
  <si>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</si>
  <si>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</si>
  <si>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</si>
  <si>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</si>
  <si>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</si>
  <si>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</si>
  <si>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</si>
  <si>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</si>
  <si>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</si>
  <si>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</si>
  <si>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</si>
  <si>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</si>
  <si>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</si>
  <si>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</si>
  <si>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</si>
  <si>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</si>
  <si>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</si>
  <si>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</si>
  <si>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</si>
  <si>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</si>
  <si>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</si>
  <si>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</si>
  <si>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</si>
  <si>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</si>
  <si>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</si>
  <si>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</si>
  <si>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</si>
  <si>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</si>
  <si>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</si>
  <si>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</si>
  <si>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</si>
  <si>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</si>
  <si>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</si>
  <si>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</si>
  <si>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</si>
  <si>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</si>
  <si>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</si>
  <si>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</si>
  <si>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</si>
  <si>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</si>
  <si>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</si>
  <si>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</si>
  <si>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</si>
  <si>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</si>
  <si>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</si>
  <si>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</si>
  <si>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</si>
  <si>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</si>
  <si>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</si>
  <si>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</si>
  <si>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</si>
  <si>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</si>
  <si>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</si>
  <si>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</si>
  <si>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</si>
  <si>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</si>
  <si>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</si>
  <si>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</si>
  <si>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</si>
  <si>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</si>
  <si>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</si>
  <si>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</si>
  <si>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</si>
  <si>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</si>
  <si>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</si>
  <si>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</si>
  <si>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</si>
  <si>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</si>
  <si>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</si>
  <si>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</si>
  <si>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</si>
  <si>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</si>
  <si>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</si>
  <si>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</si>
  <si>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</si>
  <si>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</si>
  <si>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</si>
  <si>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</si>
  <si>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</si>
  <si>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</si>
  <si>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</si>
  <si>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</si>
  <si>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</si>
  <si>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</si>
  <si>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</si>
  <si>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</si>
  <si>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</si>
  <si>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</si>
  <si>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</si>
  <si>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</si>
  <si>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</si>
  <si>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</si>
  <si>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</si>
  <si>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</si>
  <si>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</si>
  <si>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</si>
  <si>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</si>
  <si>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</si>
  <si>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</si>
  <si>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</si>
  <si>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</si>
  <si>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</si>
  <si>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</si>
  <si>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</si>
  <si>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</si>
  <si>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</si>
  <si>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</si>
  <si>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</si>
  <si>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</si>
  <si>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</si>
  <si>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</si>
  <si>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</si>
  <si>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</si>
  <si>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</si>
  <si>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</si>
  <si>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</si>
  <si>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</si>
  <si>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</si>
  <si>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</si>
  <si>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</si>
  <si>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</si>
  <si>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</si>
  <si>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</si>
  <si>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</si>
  <si>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</si>
  <si>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</si>
  <si>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</si>
  <si>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</si>
  <si>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</si>
  <si>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</si>
  <si>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</si>
  <si>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</si>
  <si>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</si>
  <si>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</si>
  <si>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</si>
  <si>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</si>
  <si>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</si>
  <si>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</si>
  <si>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</si>
  <si>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</si>
  <si>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</si>
  <si>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</si>
  <si>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</si>
  <si>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</si>
  <si>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</si>
  <si>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</si>
  <si>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</si>
  <si>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</si>
  <si>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</si>
  <si>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</si>
  <si>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</si>
  <si>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</si>
  <si>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</si>
  <si>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</si>
  <si>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</si>
  <si>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</si>
  <si>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</si>
  <si>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</si>
  <si>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</si>
  <si>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</si>
  <si>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</si>
  <si>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</si>
  <si>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</si>
  <si>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</si>
  <si>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</si>
  <si>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</si>
  <si>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</si>
  <si>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</si>
  <si>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</si>
  <si>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</si>
  <si>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</si>
  <si>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</si>
  <si>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</si>
  <si>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</si>
  <si>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</si>
  <si>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</si>
  <si>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</si>
  <si>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</si>
  <si>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</si>
  <si>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</si>
  <si>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</si>
  <si>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</si>
  <si>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</si>
  <si>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</si>
  <si>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</si>
  <si>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</si>
  <si>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</si>
  <si>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</si>
  <si>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</si>
  <si>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</si>
  <si>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</si>
  <si>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</si>
  <si>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</si>
  <si>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</si>
  <si>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</si>
  <si>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</si>
  <si>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</si>
  <si>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</si>
  <si>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</si>
  <si>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</si>
  <si>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</si>
  <si>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</si>
  <si>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</si>
  <si>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</si>
  <si>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</si>
  <si>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</si>
  <si>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</si>
  <si>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</si>
  <si>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</si>
  <si>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</si>
  <si>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</si>
  <si>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</si>
  <si>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</si>
  <si>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</si>
  <si>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</si>
  <si>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</si>
  <si>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</si>
  <si>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</si>
  <si>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</si>
  <si>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</si>
  <si>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</si>
  <si>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</si>
  <si>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</si>
  <si>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</si>
  <si>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</si>
  <si>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</si>
  <si>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</si>
  <si>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</si>
  <si>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</si>
  <si>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</si>
  <si>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</si>
  <si>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</si>
  <si>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</si>
  <si>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</si>
  <si>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</si>
  <si>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</si>
  <si>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</si>
  <si>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</si>
  <si>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</si>
  <si>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</si>
  <si>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</si>
  <si>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</si>
  <si>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</si>
  <si>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</si>
  <si>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</si>
  <si>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</si>
  <si>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</si>
  <si>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</si>
  <si>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</si>
  <si>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</si>
  <si>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</si>
  <si>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</si>
  <si>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</si>
  <si>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</si>
  <si>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</si>
  <si>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</si>
  <si>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</si>
  <si>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</si>
  <si>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</si>
  <si>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</si>
  <si>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</si>
  <si>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</si>
  <si>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</si>
  <si>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</si>
  <si>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</si>
  <si>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</si>
  <si>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</si>
  <si>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</si>
  <si>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</si>
  <si>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</si>
  <si>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</si>
  <si>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</si>
  <si>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</si>
  <si>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</si>
  <si>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</si>
  <si>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</si>
  <si>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</si>
  <si>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</si>
  <si>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</si>
  <si>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</si>
  <si>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</si>
  <si>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</si>
  <si>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</si>
  <si>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</si>
  <si>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</si>
  <si>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</si>
  <si>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</si>
  <si>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</si>
  <si>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</si>
  <si>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</si>
  <si>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</si>
  <si>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</si>
  <si>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</si>
  <si>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</si>
  <si>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</si>
  <si>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</si>
  <si>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</si>
  <si>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</si>
  <si>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</si>
  <si>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</si>
  <si>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</si>
  <si>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</si>
  <si>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</si>
  <si>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</si>
  <si>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</si>
  <si>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</si>
  <si>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</si>
  <si>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</si>
  <si>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</si>
  <si>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</si>
  <si>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</si>
  <si>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</si>
  <si>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</si>
  <si>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</si>
  <si>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</si>
  <si>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</si>
  <si>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</si>
  <si>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</si>
  <si>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</si>
  <si>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</si>
  <si>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</si>
  <si>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</si>
  <si>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</si>
  <si>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</si>
  <si>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</si>
  <si>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</si>
  <si>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</si>
  <si>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</si>
  <si>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</si>
  <si>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</si>
  <si>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</si>
  <si>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</si>
  <si>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</si>
  <si>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</si>
  <si>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</si>
  <si>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</si>
  <si>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</si>
  <si>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</si>
  <si>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</si>
  <si>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</si>
  <si>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</si>
  <si>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</si>
  <si>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</si>
  <si>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</si>
  <si>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</si>
  <si>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</si>
  <si>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</si>
  <si>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</si>
  <si>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</si>
  <si>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</si>
  <si>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</si>
  <si>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</si>
  <si>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</si>
  <si>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</si>
  <si>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</si>
  <si>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</si>
  <si>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</si>
  <si>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</si>
  <si>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</si>
  <si>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</si>
  <si>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</si>
  <si>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</si>
  <si>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</si>
  <si>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</si>
  <si>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</si>
  <si>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</si>
  <si>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</si>
  <si>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</si>
  <si>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</si>
  <si>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</si>
  <si>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</si>
  <si>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</si>
  <si>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</si>
  <si>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</si>
  <si>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</si>
  <si>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</si>
  <si>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</si>
  <si>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</si>
  <si>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</si>
  <si>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</si>
  <si>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</si>
  <si>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</si>
  <si>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</si>
  <si>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</si>
  <si>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</si>
  <si>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</si>
  <si>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</si>
  <si>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</si>
  <si>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</si>
  <si>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</si>
  <si>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</si>
  <si>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</si>
  <si>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</si>
  <si>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</si>
  <si>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</si>
  <si>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</si>
  <si>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</si>
  <si>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</si>
  <si>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</si>
  <si>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</si>
  <si>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</si>
  <si>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</si>
  <si>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</si>
  <si>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</si>
  <si>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</si>
  <si>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</si>
  <si>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</si>
  <si>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</si>
  <si>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</si>
  <si>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</si>
  <si>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</si>
  <si>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</si>
  <si>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</si>
  <si>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</si>
  <si>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</si>
  <si>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</si>
  <si>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</si>
  <si>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</si>
  <si>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</si>
  <si>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</si>
  <si>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</si>
  <si>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</si>
  <si>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</si>
  <si>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</si>
  <si>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</si>
  <si>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</si>
  <si>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</si>
  <si>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</si>
  <si>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</si>
  <si>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</si>
  <si>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</si>
  <si>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</si>
  <si>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</si>
  <si>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</si>
  <si>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</si>
  <si>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</si>
  <si>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</si>
  <si>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</si>
  <si>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</si>
  <si>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</si>
  <si>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</si>
  <si>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</si>
  <si>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</si>
  <si>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</si>
  <si>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</si>
  <si>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</si>
  <si>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</si>
  <si>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</si>
  <si>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</si>
  <si>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</si>
  <si>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</si>
  <si>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</si>
  <si>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</si>
  <si>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</si>
  <si>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</si>
  <si>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</si>
  <si>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</si>
  <si>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</si>
  <si>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</si>
  <si>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</si>
  <si>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</si>
  <si>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</si>
  <si>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</si>
  <si>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</si>
  <si>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</si>
  <si>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</si>
  <si>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</si>
  <si>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</si>
  <si>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</si>
  <si>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</si>
  <si>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</si>
  <si>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</si>
  <si>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</si>
  <si>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</si>
  <si>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</si>
  <si>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</si>
  <si>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</si>
  <si>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</si>
  <si>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</si>
  <si>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</si>
  <si>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</si>
  <si>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</si>
  <si>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</si>
  <si>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</si>
  <si>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</si>
  <si>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</si>
  <si>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</si>
  <si>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</si>
  <si>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</si>
  <si>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</si>
  <si>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</si>
  <si>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</si>
  <si>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</si>
  <si>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</si>
  <si>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</si>
  <si>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</si>
  <si>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</si>
  <si>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</si>
  <si>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</si>
  <si>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</si>
  <si>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</si>
  <si>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</si>
  <si>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</si>
  <si>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</si>
  <si>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</si>
  <si>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</si>
  <si>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</si>
  <si>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</si>
  <si>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</si>
  <si>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</si>
  <si>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</si>
  <si>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</si>
  <si>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</si>
  <si>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</si>
  <si>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</si>
  <si>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</si>
  <si>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</si>
  <si>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</si>
  <si>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</si>
  <si>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</si>
  <si>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</si>
  <si>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</si>
  <si>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</si>
  <si>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</si>
  <si>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</si>
  <si>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</si>
  <si>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</si>
  <si>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</si>
  <si>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</si>
  <si>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</si>
  <si>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</si>
  <si>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</si>
  <si>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</si>
  <si>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</si>
  <si>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</si>
  <si>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</si>
  <si>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</si>
  <si>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</si>
  <si>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</si>
  <si>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</si>
  <si>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</si>
  <si>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</si>
  <si>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</si>
  <si>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</si>
  <si>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</si>
  <si>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</si>
  <si>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</si>
  <si>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</si>
  <si>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</si>
  <si>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</si>
  <si>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</si>
  <si>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</si>
  <si>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</si>
  <si>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</si>
  <si>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</si>
  <si>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</si>
  <si>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</si>
  <si>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</si>
  <si>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</si>
  <si>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</si>
  <si>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</si>
  <si>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</si>
  <si>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</si>
  <si>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</si>
  <si>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</si>
  <si>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</si>
  <si>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</si>
  <si>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</si>
  <si>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</si>
  <si>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</si>
  <si>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</si>
  <si>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</si>
  <si>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</si>
  <si>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</si>
  <si>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</si>
  <si>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</si>
  <si>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</si>
  <si>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</si>
  <si>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</si>
  <si>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</si>
  <si>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</si>
  <si>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</si>
  <si>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</si>
  <si>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</si>
  <si>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</si>
  <si>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</si>
  <si>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</si>
  <si>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</si>
  <si>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</si>
  <si>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</si>
  <si>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</si>
  <si>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</si>
  <si>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</si>
  <si>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</si>
  <si>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</si>
  <si>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</si>
  <si>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</si>
  <si>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</si>
  <si>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</si>
  <si>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</si>
  <si>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</si>
  <si>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</si>
  <si>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</si>
  <si>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</si>
  <si>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</si>
  <si>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</si>
  <si>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</si>
  <si>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</si>
  <si>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</si>
  <si>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</si>
  <si>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</si>
  <si>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</si>
  <si>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</si>
  <si>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</si>
  <si>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</si>
  <si>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</si>
  <si>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</si>
  <si>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</si>
  <si>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</si>
  <si>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</si>
  <si>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</si>
  <si>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</si>
  <si>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</si>
  <si>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</si>
  <si>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</si>
  <si>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</si>
  <si>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</si>
  <si>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</si>
  <si>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</si>
  <si>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</si>
  <si>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</si>
  <si>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</si>
  <si>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</si>
  <si>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</si>
  <si>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</si>
  <si>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</si>
  <si>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</si>
  <si>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</si>
  <si>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</si>
  <si>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</si>
  <si>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</si>
  <si>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</si>
  <si>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</si>
  <si>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</si>
  <si>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</si>
  <si>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</si>
  <si>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</si>
  <si>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</si>
  <si>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</si>
  <si>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</si>
  <si>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</si>
  <si>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</si>
  <si>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</si>
  <si>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</si>
  <si>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</si>
  <si>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</si>
  <si>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</si>
  <si>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</si>
  <si>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</si>
  <si>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</si>
  <si>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</si>
  <si>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</si>
  <si>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</si>
  <si>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</si>
  <si>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</si>
  <si>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</si>
  <si>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</si>
  <si>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</si>
  <si>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</si>
  <si>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</si>
  <si>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</si>
  <si>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</si>
  <si>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</si>
  <si>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</si>
  <si>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</si>
  <si>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</si>
  <si>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</si>
  <si>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</si>
  <si>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</si>
  <si>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</si>
  <si>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</si>
  <si>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</si>
  <si>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</si>
  <si>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</si>
  <si>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</si>
  <si>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</si>
  <si>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</si>
  <si>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</si>
  <si>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</si>
  <si>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</si>
  <si>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</si>
  <si>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</si>
  <si>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</si>
  <si>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</si>
  <si>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</si>
  <si>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</si>
  <si>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</si>
  <si>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</si>
  <si>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</si>
  <si>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</si>
  <si>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</si>
  <si>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</si>
  <si>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</si>
  <si>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</si>
  <si>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</si>
  <si>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</si>
  <si>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</si>
  <si>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</si>
  <si>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</si>
  <si>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</si>
  <si>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</si>
  <si>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</si>
  <si>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</si>
  <si>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</si>
  <si>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</si>
  <si>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</si>
  <si>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</si>
  <si>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</si>
  <si>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</si>
  <si>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</si>
  <si>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</si>
  <si>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</si>
  <si>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</si>
  <si>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</si>
  <si>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</si>
  <si>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</si>
  <si>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</si>
  <si>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</si>
  <si>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</si>
  <si>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</si>
  <si>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</si>
  <si>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</si>
  <si>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</si>
  <si>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</si>
  <si>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</si>
  <si>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</si>
  <si>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</si>
  <si>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</si>
  <si>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</si>
  <si>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</si>
  <si>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</si>
  <si>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</si>
  <si>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</si>
  <si>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</si>
  <si>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</si>
  <si>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</si>
  <si>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</si>
  <si>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</si>
  <si>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</si>
  <si>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</si>
  <si>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</si>
  <si>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</si>
  <si>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</si>
  <si>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</si>
  <si>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</si>
  <si>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</si>
  <si>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</si>
  <si>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</si>
  <si>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</si>
  <si>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</si>
  <si>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</si>
  <si>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</si>
  <si>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</si>
  <si>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</si>
  <si>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</si>
  <si>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</si>
  <si>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</si>
  <si>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</si>
  <si>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</si>
  <si>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</si>
  <si>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</si>
  <si>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</si>
  <si>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</si>
  <si>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</si>
  <si>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</si>
  <si>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</si>
  <si>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</si>
  <si>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</si>
  <si>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</si>
  <si>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</si>
  <si>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</si>
  <si>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</si>
  <si>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</si>
  <si>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</si>
  <si>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</si>
  <si>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</si>
  <si>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</si>
  <si>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</si>
  <si>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</si>
  <si>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</si>
  <si>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</si>
  <si>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</si>
  <si>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</si>
  <si>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</si>
  <si>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</si>
  <si>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</si>
  <si>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</si>
  <si>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</si>
  <si>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</si>
  <si>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</si>
  <si>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</si>
  <si>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</si>
  <si>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</si>
  <si>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</si>
  <si>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</si>
  <si>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</si>
  <si>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</si>
  <si>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</si>
  <si>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</si>
  <si>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</si>
  <si>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</si>
  <si>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</si>
  <si>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</si>
  <si>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</si>
  <si>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</si>
  <si>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</si>
  <si>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</si>
  <si>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</si>
  <si>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</si>
  <si>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</si>
  <si>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</si>
  <si>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</si>
  <si>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</si>
  <si>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</si>
  <si>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</si>
  <si>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</si>
  <si>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</si>
  <si>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</si>
  <si>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</si>
  <si>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</si>
  <si>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</si>
  <si>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</si>
  <si>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</si>
  <si>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</si>
  <si>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</si>
  <si>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</si>
  <si>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</si>
  <si>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</si>
  <si>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</si>
  <si>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</si>
  <si>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</si>
  <si>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</si>
  <si>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</si>
  <si>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</si>
  <si>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</si>
  <si>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</si>
  <si>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</si>
  <si>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</si>
  <si>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</si>
  <si>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</si>
  <si>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</si>
  <si>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</si>
  <si>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</si>
  <si>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</si>
  <si>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</si>
  <si>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</si>
  <si>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</si>
  <si>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</si>
  <si>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</si>
  <si>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</si>
  <si>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</si>
  <si>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</si>
  <si>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</si>
  <si>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</si>
  <si>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</si>
  <si>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</si>
  <si>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</si>
  <si>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</si>
  <si>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</si>
  <si>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</si>
  <si>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</si>
  <si>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</si>
  <si>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</si>
  <si>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</si>
  <si>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</si>
  <si>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</si>
  <si>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</si>
  <si>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</si>
  <si>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</si>
  <si>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</si>
  <si>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</si>
  <si>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</si>
  <si>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</si>
  <si>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</si>
  <si>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</si>
  <si>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</si>
  <si>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</si>
  <si>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</si>
  <si>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</si>
  <si>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</si>
  <si>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</si>
  <si>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</si>
  <si>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</si>
  <si>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</si>
  <si>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</si>
  <si>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</si>
  <si>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</si>
  <si>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</si>
  <si>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</si>
  <si>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</si>
  <si>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</si>
  <si>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</si>
  <si>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</si>
  <si>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</si>
  <si>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</si>
  <si>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</si>
  <si>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</si>
  <si>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</si>
  <si>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</si>
  <si>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</si>
  <si>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</si>
  <si>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</si>
  <si>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</si>
  <si>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</si>
  <si>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</si>
  <si>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</si>
  <si>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</si>
  <si>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</si>
  <si>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</si>
  <si>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</si>
  <si>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</si>
  <si>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</si>
  <si>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</si>
  <si>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</si>
  <si>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</si>
  <si>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</si>
  <si>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</si>
  <si>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</si>
  <si>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</si>
  <si>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</si>
  <si>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</si>
  <si>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</si>
  <si>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</si>
  <si>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</si>
  <si>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</si>
  <si>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</si>
  <si>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</si>
  <si>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</si>
  <si>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</si>
  <si>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</si>
  <si>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</si>
  <si>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</si>
  <si>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</si>
  <si>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</si>
  <si>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</si>
  <si>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</si>
  <si>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</si>
  <si>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</si>
  <si>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</si>
  <si>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</si>
  <si>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</si>
  <si>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</si>
  <si>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</si>
  <si>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</si>
  <si>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</si>
  <si>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</si>
  <si>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</si>
  <si>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</si>
  <si>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</si>
  <si>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</si>
  <si>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</si>
  <si>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</si>
  <si>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</si>
  <si>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</si>
  <si>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</si>
  <si>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</si>
  <si>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</si>
  <si>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</si>
  <si>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</si>
  <si>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</si>
  <si>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</si>
  <si>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</si>
  <si>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</si>
  <si>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</si>
  <si>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</si>
  <si>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</si>
  <si>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</si>
  <si>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</si>
  <si>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</si>
  <si>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</si>
  <si>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</si>
  <si>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</si>
  <si>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</si>
  <si>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</si>
  <si>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</si>
  <si>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</si>
  <si>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</si>
  <si>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</si>
  <si>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</si>
  <si>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</si>
  <si>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</si>
  <si>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</si>
  <si>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</si>
  <si>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</si>
  <si>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</si>
  <si>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</si>
  <si>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</si>
  <si>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</si>
  <si>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</si>
  <si>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</si>
  <si>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</si>
  <si>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</si>
  <si>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</si>
  <si>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</si>
  <si>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</si>
  <si>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</si>
  <si>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</si>
  <si>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</si>
  <si>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</si>
  <si>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</si>
  <si>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</si>
  <si>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</si>
  <si>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</si>
  <si>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</si>
  <si>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</si>
  <si>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</si>
  <si>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</si>
  <si>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</si>
  <si>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</si>
  <si>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</si>
  <si>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</si>
  <si>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</si>
  <si>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</si>
  <si>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</si>
  <si>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</si>
  <si>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</si>
  <si>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</si>
  <si>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</si>
  <si>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</si>
  <si>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</si>
  <si>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</si>
  <si>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</si>
  <si>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</si>
  <si>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</si>
  <si>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</si>
  <si>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</si>
  <si>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</si>
  <si>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</si>
  <si>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</si>
  <si>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</si>
  <si>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</si>
  <si>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</si>
  <si>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</si>
  <si>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</si>
  <si>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</si>
  <si>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</si>
  <si>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</si>
  <si>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</si>
  <si>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</si>
  <si>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</si>
  <si>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</si>
  <si>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</si>
  <si>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</si>
  <si>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</si>
  <si>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</si>
  <si>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</si>
  <si>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</si>
  <si>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</si>
  <si>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</si>
  <si>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</si>
  <si>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</si>
  <si>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</si>
  <si>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</si>
  <si>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</si>
  <si>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</si>
  <si>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</si>
  <si>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</si>
  <si>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</si>
  <si>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</si>
  <si>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</si>
  <si>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</si>
  <si>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</si>
  <si>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</si>
  <si>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</si>
  <si>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</si>
  <si>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</si>
  <si>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</si>
  <si>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</si>
  <si>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</si>
  <si>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</si>
  <si>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</si>
  <si>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</si>
  <si>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</si>
  <si>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</si>
  <si>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</si>
  <si>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</si>
  <si>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</si>
  <si>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</si>
  <si>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</si>
  <si>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</si>
  <si>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</si>
  <si>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</si>
  <si>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</si>
  <si>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</si>
  <si>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</si>
  <si>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</si>
  <si>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</si>
  <si>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</si>
  <si>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</si>
  <si>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</si>
  <si>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</si>
  <si>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</si>
  <si>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</si>
  <si>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</si>
  <si>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</si>
  <si>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</si>
  <si>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</si>
  <si>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</si>
  <si>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</si>
  <si>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</si>
  <si>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</si>
  <si>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</si>
  <si>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</si>
  <si>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</si>
  <si>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</si>
  <si>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</si>
  <si>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</si>
  <si>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</si>
  <si>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</si>
  <si>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</si>
  <si>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</si>
  <si>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</si>
  <si>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</si>
  <si>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</si>
  <si>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</si>
  <si>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</si>
  <si>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</si>
  <si>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</si>
  <si>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</si>
  <si>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</si>
  <si>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</si>
  <si>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</si>
  <si>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</si>
  <si>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</si>
  <si>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</si>
  <si>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</si>
  <si>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</si>
  <si>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</si>
  <si>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</si>
  <si>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</si>
  <si>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</si>
  <si>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</si>
  <si>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</si>
  <si>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</si>
  <si>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</si>
  <si>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</si>
  <si>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</si>
  <si>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</si>
  <si>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</si>
  <si>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</si>
  <si>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</si>
  <si>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</si>
  <si>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</si>
  <si>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</si>
  <si>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</si>
  <si>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</si>
  <si>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</si>
  <si>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</si>
  <si>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</si>
  <si>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</si>
  <si>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</si>
  <si>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</si>
  <si>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</si>
  <si>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</si>
  <si>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</si>
  <si>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</si>
  <si>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</si>
  <si>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</si>
  <si>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</si>
  <si>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</si>
  <si>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</si>
  <si>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</si>
  <si>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</si>
  <si>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</si>
  <si>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</si>
  <si>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</si>
  <si>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</si>
  <si>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</si>
  <si>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</si>
  <si>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</si>
  <si>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</si>
  <si>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</si>
  <si>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</si>
  <si>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</si>
  <si>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</si>
  <si>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</si>
  <si>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</si>
  <si>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</si>
  <si>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</si>
  <si>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</si>
  <si>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</si>
  <si>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</si>
  <si>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</si>
  <si>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</si>
  <si>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</si>
  <si>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</si>
  <si>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</si>
  <si>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</si>
  <si>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</si>
  <si>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</si>
  <si>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</si>
  <si>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</si>
  <si>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</si>
  <si>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</si>
  <si>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</si>
  <si>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</si>
  <si>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</si>
  <si>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</si>
  <si>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</si>
  <si>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</si>
  <si>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</si>
  <si>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</si>
  <si>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</si>
  <si>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</si>
  <si>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</si>
  <si>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</si>
  <si>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</si>
  <si>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</si>
  <si>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</si>
  <si>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</si>
  <si>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</si>
  <si>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</si>
  <si>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</si>
  <si>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</si>
  <si>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</si>
  <si>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</si>
  <si>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</si>
  <si>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</si>
  <si>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</si>
  <si>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</si>
  <si>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</si>
  <si>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</si>
  <si>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</si>
  <si>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</si>
  <si>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</si>
  <si>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</si>
  <si>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</si>
  <si>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</si>
  <si>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</si>
  <si>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</si>
  <si>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</si>
  <si>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</si>
  <si>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</si>
  <si>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</si>
  <si>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</si>
  <si>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</si>
  <si>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</si>
  <si>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</si>
  <si>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</si>
  <si>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</si>
  <si>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</si>
  <si>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</si>
  <si>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</si>
  <si>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</si>
  <si>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</si>
  <si>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</si>
  <si>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</si>
  <si>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</si>
  <si>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</si>
  <si>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</si>
  <si>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</si>
  <si>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</si>
  <si>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</si>
  <si>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</si>
  <si>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</si>
  <si>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</si>
  <si>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</si>
  <si>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</si>
  <si>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</si>
  <si>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</si>
  <si>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</si>
  <si>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</si>
  <si>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</si>
  <si>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</si>
  <si>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</si>
  <si>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</si>
  <si>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</si>
  <si>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</si>
  <si>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</si>
  <si>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</si>
  <si>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</si>
  <si>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</si>
  <si>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</si>
  <si>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</si>
  <si>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</si>
  <si>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</si>
  <si>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</si>
  <si>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</si>
  <si>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</si>
  <si>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</si>
  <si>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</si>
  <si>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</si>
  <si>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</si>
  <si>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</si>
  <si>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</si>
  <si>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</si>
  <si>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</si>
  <si>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</si>
  <si>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</si>
  <si>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</si>
  <si>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</si>
  <si>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</si>
  <si>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</si>
  <si>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</si>
  <si>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</si>
  <si>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</si>
  <si>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</si>
  <si>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</si>
  <si>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</si>
  <si>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</si>
  <si>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</si>
  <si>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</si>
  <si>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</si>
  <si>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</si>
  <si>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</si>
  <si>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</si>
  <si>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</si>
  <si>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</si>
  <si>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</si>
  <si>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</si>
  <si>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</si>
  <si>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</si>
  <si>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</si>
  <si>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</si>
  <si>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</si>
  <si>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</si>
  <si>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</si>
  <si>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</si>
  <si>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</si>
  <si>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</si>
  <si>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</si>
  <si>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</si>
  <si>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</si>
  <si>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</si>
  <si>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</si>
  <si>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</si>
  <si>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</si>
  <si>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</si>
  <si>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</si>
  <si>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</si>
  <si>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</si>
  <si>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</si>
  <si>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</si>
  <si>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</si>
  <si>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</si>
  <si>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</si>
  <si>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</si>
  <si>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</si>
  <si>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</si>
  <si>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</si>
  <si>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</si>
  <si>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</si>
  <si>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</si>
  <si>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</si>
  <si>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</si>
  <si>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</si>
  <si>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</si>
  <si>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</si>
  <si>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</si>
  <si>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</si>
  <si>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</si>
  <si>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</si>
  <si>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</si>
  <si>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</si>
  <si>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</si>
  <si>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</si>
  <si>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</si>
  <si>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</si>
  <si>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</si>
  <si>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</si>
  <si>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</si>
  <si>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</si>
  <si>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</si>
  <si>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</si>
  <si>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</si>
  <si>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</si>
  <si>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</si>
  <si>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</si>
  <si>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</si>
  <si>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</si>
  <si>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</si>
  <si>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</si>
  <si>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</si>
  <si>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</si>
  <si>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</si>
  <si>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</si>
  <si>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</si>
  <si>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</si>
  <si>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</si>
  <si>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</si>
  <si>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</si>
  <si>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</si>
  <si>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</si>
  <si>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</si>
  <si>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</si>
  <si>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</si>
  <si>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</si>
  <si>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</si>
  <si>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</si>
  <si>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</si>
  <si>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</si>
  <si>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</si>
  <si>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</si>
  <si>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</si>
  <si>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</si>
  <si>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</si>
  <si>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</si>
  <si>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</si>
  <si>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</si>
  <si>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</si>
  <si>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</si>
  <si>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</si>
  <si>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</si>
  <si>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</si>
  <si>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</si>
  <si>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</si>
  <si>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</si>
  <si>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</si>
  <si>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</si>
  <si>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</si>
  <si>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</si>
  <si>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</si>
  <si>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</si>
  <si>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</si>
  <si>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</si>
  <si>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</si>
  <si>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</si>
  <si>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</si>
  <si>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</si>
  <si>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</si>
  <si>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</si>
  <si>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</si>
  <si>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</si>
  <si>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</si>
  <si>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</si>
  <si>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</si>
  <si>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</si>
  <si>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</si>
  <si>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</si>
  <si>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</si>
  <si>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</si>
  <si>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</si>
  <si>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</si>
  <si>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</si>
  <si>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</si>
  <si>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</si>
  <si>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</si>
  <si>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</si>
  <si>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</si>
  <si>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</si>
  <si>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</si>
  <si>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</si>
  <si>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</si>
  <si>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</si>
  <si>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</si>
  <si>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</si>
  <si>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</si>
  <si>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</si>
  <si>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</si>
  <si>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</si>
  <si>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</si>
  <si>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</si>
  <si>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</si>
  <si>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</si>
  <si>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</si>
  <si>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</si>
  <si>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</si>
  <si>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</si>
  <si>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</si>
  <si>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</si>
  <si>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</si>
  <si>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</si>
  <si>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</si>
  <si>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</si>
  <si>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</si>
  <si>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</si>
  <si>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</si>
  <si>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</si>
  <si>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</si>
  <si>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</si>
  <si>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</si>
  <si>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</si>
  <si>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</si>
  <si>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</si>
  <si>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</si>
  <si>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</si>
  <si>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</si>
  <si>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</si>
  <si>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</si>
  <si>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</si>
  <si>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</si>
  <si>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</si>
  <si>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</si>
  <si>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</si>
  <si>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</si>
  <si>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</si>
  <si>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</si>
  <si>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</si>
  <si>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</si>
  <si>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</si>
  <si>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</si>
  <si>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</si>
  <si>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</si>
  <si>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</si>
  <si>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</si>
  <si>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</si>
  <si>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</si>
  <si>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</si>
  <si>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</si>
  <si>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</si>
  <si>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</si>
  <si>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</si>
  <si>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</si>
  <si>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</si>
  <si>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</si>
  <si>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</si>
  <si>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</si>
  <si>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</si>
  <si>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</si>
  <si>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</si>
  <si>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</si>
  <si>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</si>
  <si>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</si>
  <si>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</si>
  <si>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</si>
  <si>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</si>
  <si>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</si>
  <si>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</si>
  <si>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</si>
  <si>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</si>
  <si>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</si>
  <si>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</si>
  <si>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</si>
  <si>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</si>
  <si>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</si>
  <si>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</si>
  <si>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</si>
  <si>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</si>
  <si>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</si>
  <si>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</si>
  <si>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</si>
  <si>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</si>
  <si>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</si>
  <si>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</si>
  <si>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</si>
  <si>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</si>
  <si>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</si>
  <si>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</si>
  <si>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</si>
  <si>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</si>
  <si>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</si>
  <si>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</si>
  <si>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</si>
  <si>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</si>
  <si>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</si>
  <si>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</si>
  <si>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</si>
  <si>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</si>
  <si>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</si>
  <si>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</si>
  <si>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</si>
  <si>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</si>
  <si>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</si>
  <si>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</si>
  <si>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</si>
  <si>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</si>
  <si>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</si>
  <si>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</si>
  <si>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</si>
  <si>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</si>
  <si>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</si>
  <si>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</si>
  <si>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</si>
  <si>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</si>
  <si>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</si>
  <si>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</si>
  <si>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</si>
  <si>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</si>
  <si>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</si>
  <si>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</si>
  <si>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</si>
  <si>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</si>
  <si>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</si>
  <si>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</si>
  <si>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</si>
  <si>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</si>
  <si>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</si>
  <si>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</si>
  <si>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</si>
  <si>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</si>
  <si>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</si>
  <si>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</si>
  <si>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</si>
  <si>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</si>
  <si>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</si>
  <si>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</si>
  <si>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</si>
  <si>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</si>
  <si>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</si>
  <si>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</si>
  <si>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</si>
  <si>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</si>
  <si>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</si>
  <si>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</si>
  <si>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</si>
  <si>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</si>
  <si>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</si>
  <si>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</si>
  <si>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</si>
  <si>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</si>
  <si>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</si>
  <si>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</si>
  <si>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</si>
  <si>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</si>
  <si>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</si>
  <si>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</si>
  <si>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</si>
  <si>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</si>
  <si>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</si>
  <si>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</si>
  <si>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</si>
  <si>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</si>
  <si>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</si>
  <si>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</si>
  <si>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</si>
  <si>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</si>
  <si>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</si>
  <si>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</si>
  <si>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</si>
  <si>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</si>
  <si>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</si>
  <si>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</si>
  <si>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</si>
  <si>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</si>
  <si>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</si>
  <si>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</si>
  <si>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</si>
  <si>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</si>
  <si>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</si>
  <si>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</si>
  <si>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</si>
  <si>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</si>
  <si>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</si>
  <si>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</si>
  <si>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</si>
  <si>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</si>
  <si>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</si>
  <si>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</si>
  <si>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</si>
  <si>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</si>
  <si>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</si>
  <si>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</si>
  <si>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</si>
  <si>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</si>
  <si>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</si>
  <si>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</si>
  <si>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</si>
  <si>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</si>
  <si>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</si>
  <si>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</si>
  <si>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</si>
  <si>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</si>
  <si>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</si>
  <si>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</si>
  <si>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</si>
  <si>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</si>
  <si>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</si>
  <si>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</si>
  <si>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</si>
  <si>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</si>
  <si>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</si>
  <si>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</si>
  <si>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</si>
  <si>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</si>
  <si>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</si>
  <si>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</si>
  <si>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</si>
  <si>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</si>
  <si>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</si>
  <si>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</si>
  <si>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</si>
  <si>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</si>
  <si>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</si>
  <si>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</si>
  <si>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</si>
  <si>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</si>
  <si>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</si>
  <si>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</si>
  <si>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</si>
  <si>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</si>
  <si>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</si>
  <si>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</si>
  <si>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</si>
  <si>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</si>
  <si>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</si>
  <si>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</si>
  <si>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</si>
  <si>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</si>
  <si>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</si>
  <si>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</si>
  <si>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</si>
  <si>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</si>
  <si>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</si>
  <si>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</si>
  <si>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</si>
  <si>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</si>
  <si>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</si>
  <si>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</si>
  <si>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</si>
  <si>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</si>
  <si>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</si>
  <si>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</si>
  <si>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</si>
  <si>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</si>
  <si>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</si>
  <si>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</si>
  <si>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</si>
  <si>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</si>
  <si>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</si>
  <si>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</si>
  <si>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</si>
  <si>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</si>
  <si>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</si>
  <si>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</si>
  <si>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</si>
  <si>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</si>
  <si>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</si>
  <si>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</si>
  <si>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</si>
  <si>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</si>
  <si>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</si>
  <si>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</si>
  <si>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</si>
  <si>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</si>
  <si>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</si>
  <si>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</si>
  <si>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</si>
  <si>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</si>
  <si>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</si>
  <si>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</si>
  <si>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</si>
  <si>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</si>
  <si>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</si>
  <si>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</si>
  <si>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</si>
  <si>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</si>
  <si>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</si>
  <si>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</si>
  <si>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</si>
  <si>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</si>
  <si>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</si>
  <si>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</si>
  <si>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</si>
  <si>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</si>
  <si>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</si>
  <si>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</si>
  <si>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</si>
  <si>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</si>
  <si>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</si>
  <si>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</si>
  <si>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</si>
  <si>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</si>
  <si>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</si>
  <si>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</si>
  <si>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</si>
  <si>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</si>
  <si>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</si>
  <si>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</si>
  <si>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</si>
  <si>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</si>
  <si>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</si>
  <si>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</si>
  <si>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</si>
  <si>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</si>
  <si>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</si>
  <si>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</si>
  <si>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</si>
  <si>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</si>
  <si>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</si>
  <si>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</si>
  <si>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</si>
  <si>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</si>
  <si>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</si>
  <si>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</si>
  <si>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</si>
  <si>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</si>
  <si>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</si>
  <si>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</si>
  <si>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</si>
  <si>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</si>
  <si>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</si>
  <si>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</si>
  <si>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</si>
  <si>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</si>
  <si>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</si>
  <si>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</si>
  <si>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</si>
  <si>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</si>
  <si>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</si>
  <si>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</si>
  <si>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</si>
  <si>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</si>
  <si>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</si>
  <si>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</si>
  <si>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</si>
  <si>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</si>
  <si>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</si>
  <si>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</si>
  <si>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</si>
  <si>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</si>
  <si>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</si>
  <si>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</si>
  <si>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</si>
  <si>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</si>
  <si>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</si>
  <si>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</si>
  <si>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</si>
  <si>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</si>
  <si>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</si>
  <si>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</si>
  <si>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</si>
  <si>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</si>
  <si>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</si>
  <si>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</si>
  <si>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</si>
  <si>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</si>
  <si>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</si>
  <si>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</si>
  <si>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</si>
  <si>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</si>
  <si>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</si>
  <si>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</si>
  <si>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</si>
  <si>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</si>
  <si>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</si>
  <si>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</si>
  <si>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</si>
  <si>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</si>
  <si>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</si>
  <si>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</si>
  <si>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</si>
  <si>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</si>
  <si>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</si>
  <si>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</si>
  <si>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</si>
  <si>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</si>
  <si>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</si>
  <si>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</si>
  <si>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</si>
  <si>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</si>
  <si>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</si>
  <si>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</si>
  <si>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</si>
  <si>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</si>
  <si>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</si>
  <si>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</si>
  <si>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</si>
  <si>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</si>
  <si>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</si>
  <si>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</si>
  <si>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</si>
  <si>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</si>
  <si>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</si>
  <si>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</si>
  <si>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</si>
  <si>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</si>
  <si>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</si>
  <si>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</si>
  <si>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</si>
  <si>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</si>
  <si>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</si>
  <si>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</si>
  <si>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</si>
  <si>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</si>
  <si>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</si>
  <si>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</si>
  <si>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</si>
  <si>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</si>
  <si>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</si>
  <si>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</si>
  <si>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</si>
  <si>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</si>
  <si>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</si>
  <si>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</si>
  <si>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</si>
  <si>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</si>
  <si>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</si>
  <si>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</si>
  <si>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</si>
  <si>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</si>
  <si>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</si>
  <si>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</si>
  <si>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</si>
  <si>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</si>
  <si>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</si>
  <si>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</si>
  <si>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</si>
  <si>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</si>
  <si>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</si>
  <si>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</si>
  <si>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</si>
  <si>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</si>
  <si>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</si>
  <si>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</si>
  <si>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</si>
  <si>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</si>
  <si>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</si>
  <si>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</si>
  <si>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</si>
  <si>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</si>
  <si>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</si>
  <si>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</si>
  <si>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</si>
  <si>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</si>
  <si>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</si>
  <si>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</si>
  <si>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</si>
  <si>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</si>
  <si>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</si>
  <si>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</si>
  <si>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</si>
  <si>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</si>
  <si>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</si>
  <si>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</si>
  <si>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</si>
  <si>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</si>
  <si>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</si>
  <si>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</si>
  <si>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</si>
  <si>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</si>
  <si>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</si>
  <si>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</si>
  <si>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</si>
  <si>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</si>
  <si>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</si>
  <si>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</si>
  <si>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</si>
  <si>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</si>
  <si>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</si>
  <si>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</si>
  <si>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</si>
  <si>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</si>
  <si>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</si>
  <si>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</si>
  <si>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</si>
  <si>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</si>
  <si>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</si>
  <si>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</si>
  <si>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</si>
  <si>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</si>
  <si>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</si>
  <si>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</si>
  <si>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</si>
  <si>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</si>
  <si>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</si>
  <si>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</si>
  <si>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</si>
  <si>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</si>
  <si>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</si>
  <si>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</si>
  <si>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</si>
  <si>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</si>
  <si>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</si>
  <si>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</si>
  <si>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</si>
  <si>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</si>
  <si>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</si>
  <si>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</si>
  <si>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</si>
  <si>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</si>
  <si>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</si>
  <si>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</si>
  <si>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</si>
  <si>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</si>
  <si>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</si>
  <si>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</si>
  <si>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</si>
  <si>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</si>
  <si>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</si>
  <si>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</si>
  <si>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</si>
  <si>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</si>
  <si>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</si>
  <si>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</si>
  <si>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</si>
  <si>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</si>
  <si>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</si>
  <si>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</si>
  <si>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</si>
  <si>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</si>
  <si>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</si>
  <si>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</si>
  <si>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</si>
  <si>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</si>
  <si>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</si>
  <si>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</si>
  <si>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</si>
  <si>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</si>
  <si>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</si>
  <si>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</si>
  <si>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</si>
  <si>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</si>
  <si>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</si>
  <si>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</si>
  <si>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</si>
  <si>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</si>
  <si>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</si>
  <si>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</si>
  <si>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</si>
  <si>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</si>
  <si>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</si>
  <si>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</si>
  <si>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</si>
  <si>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</si>
  <si>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</si>
  <si>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</si>
  <si>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</si>
  <si>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</si>
  <si>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</si>
  <si>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</si>
  <si>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</si>
  <si>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</si>
  <si>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</si>
  <si>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</si>
  <si>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</si>
  <si>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</si>
  <si>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</si>
  <si>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</si>
  <si>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</si>
  <si>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</si>
  <si>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</si>
  <si>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</si>
  <si>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</si>
  <si>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</si>
  <si>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</si>
  <si>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</si>
  <si>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</si>
  <si>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</si>
  <si>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</si>
  <si>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</si>
  <si>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</si>
  <si>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</si>
  <si>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</si>
  <si>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</si>
  <si>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</si>
  <si>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</si>
  <si>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</si>
  <si>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</si>
  <si>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</si>
  <si>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</si>
  <si>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</si>
  <si>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</si>
  <si>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</si>
  <si>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</si>
  <si>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</si>
  <si>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</si>
  <si>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</si>
  <si>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</si>
  <si>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</si>
  <si>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</si>
  <si>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</si>
  <si>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</si>
  <si>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</si>
  <si>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</si>
  <si>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</si>
  <si>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</si>
  <si>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</si>
  <si>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</si>
  <si>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</si>
  <si>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</si>
  <si>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</si>
  <si>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</si>
  <si>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</si>
  <si>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</si>
  <si>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</si>
  <si>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</si>
  <si>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</si>
  <si>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</si>
  <si>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</si>
  <si>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</si>
  <si>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</si>
  <si>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</si>
  <si>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</si>
  <si>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</si>
  <si>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</si>
  <si>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</si>
  <si>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</si>
  <si>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</si>
  <si>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</si>
  <si>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</si>
  <si>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</si>
  <si>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</si>
  <si>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</si>
  <si>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</si>
  <si>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</si>
  <si>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</si>
  <si>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</si>
  <si>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</si>
  <si>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</si>
  <si>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</si>
  <si>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</si>
  <si>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</si>
  <si>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</si>
  <si>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</si>
  <si>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</si>
  <si>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</si>
  <si>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</si>
  <si>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</si>
  <si>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</si>
  <si>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</si>
  <si>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</si>
  <si>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</si>
  <si>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</si>
  <si>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</si>
  <si>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</si>
  <si>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</si>
  <si>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</si>
  <si>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</si>
  <si>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</si>
  <si>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</si>
  <si>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</si>
  <si>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</si>
  <si>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</si>
  <si>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</si>
  <si>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</si>
  <si>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</si>
  <si>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</si>
  <si>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</si>
  <si>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</si>
  <si>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</si>
  <si>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</si>
  <si>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</si>
  <si>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</si>
  <si>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</si>
  <si>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</si>
  <si>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</si>
  <si>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</si>
  <si>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</si>
  <si>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</si>
  <si>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</si>
  <si>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</si>
  <si>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</si>
  <si>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</si>
  <si>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</si>
  <si>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</si>
  <si>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</si>
  <si>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</si>
  <si>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</si>
  <si>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</si>
  <si>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</si>
  <si>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</si>
  <si>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</si>
  <si>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</si>
  <si>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</si>
  <si>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</si>
  <si>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</si>
  <si>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</si>
  <si>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</si>
  <si>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</si>
  <si>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</si>
  <si>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</si>
  <si>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</si>
  <si>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</si>
  <si>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</si>
  <si>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</si>
  <si>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</si>
  <si>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</si>
  <si>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</si>
  <si>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</si>
  <si>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</si>
  <si>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</si>
  <si>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</si>
  <si>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</si>
  <si>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</si>
  <si>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</si>
  <si>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</si>
  <si>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</si>
  <si>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</si>
  <si>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</si>
  <si>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</si>
  <si>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</si>
  <si>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</si>
  <si>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</si>
  <si>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</si>
  <si>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</si>
  <si>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</si>
  <si>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</si>
  <si>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</si>
  <si>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</si>
  <si>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</si>
  <si>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</si>
  <si>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</si>
  <si>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</si>
  <si>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</si>
  <si>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</si>
  <si>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</si>
  <si>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</si>
  <si>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</si>
  <si>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</si>
  <si>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</si>
  <si>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</si>
  <si>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</si>
  <si>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</si>
  <si>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</si>
  <si>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</si>
  <si>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</si>
  <si>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</si>
  <si>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</si>
  <si>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</si>
  <si>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</si>
  <si>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</si>
  <si>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</si>
  <si>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</si>
  <si>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</si>
  <si>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</si>
  <si>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</si>
  <si>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</si>
  <si>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</si>
  <si>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</si>
  <si>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</si>
  <si>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</si>
  <si>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</si>
  <si>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</si>
  <si>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</si>
  <si>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</si>
  <si>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</si>
  <si>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</si>
  <si>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</si>
  <si>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</si>
  <si>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</si>
  <si>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</si>
  <si>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</si>
  <si>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</si>
  <si>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</si>
  <si>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</si>
  <si>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</si>
  <si>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</si>
  <si>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</si>
  <si>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</si>
  <si>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</si>
  <si>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</si>
  <si>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</si>
  <si>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</si>
  <si>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</si>
  <si>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</si>
  <si>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</si>
  <si>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</si>
  <si>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</si>
  <si>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</si>
  <si>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</si>
  <si>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</si>
  <si>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</si>
  <si>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</si>
  <si>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</si>
  <si>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</si>
  <si>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</si>
  <si>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</si>
  <si>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</si>
  <si>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</si>
  <si>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</si>
  <si>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</si>
  <si>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</si>
  <si>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</si>
  <si>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</si>
  <si>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</si>
  <si>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</si>
  <si>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</si>
  <si>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</si>
  <si>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</si>
  <si>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</si>
  <si>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</si>
  <si>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</si>
  <si>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</si>
  <si>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</si>
  <si>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</si>
  <si>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</si>
  <si>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</si>
  <si>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</si>
  <si>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</si>
  <si>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</si>
  <si>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</si>
  <si>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</si>
  <si>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</si>
  <si>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</si>
  <si>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</si>
  <si>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</si>
  <si>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</si>
  <si>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</si>
  <si>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</si>
  <si>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</si>
  <si>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</si>
  <si>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</si>
  <si>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</si>
  <si>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</si>
  <si>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</si>
  <si>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</si>
  <si>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</si>
  <si>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</si>
  <si>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</si>
  <si>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</si>
  <si>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</si>
  <si>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</si>
  <si>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</si>
  <si>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</si>
  <si>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</si>
  <si>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</si>
  <si>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</si>
  <si>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</si>
  <si>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</si>
  <si>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</si>
  <si>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</si>
  <si>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</si>
  <si>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</si>
  <si>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</si>
  <si>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</si>
  <si>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</si>
  <si>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</si>
  <si>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</si>
  <si>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</si>
  <si>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</si>
  <si>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</si>
  <si>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</si>
  <si>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</si>
  <si>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</si>
  <si>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</si>
  <si>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</si>
  <si>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</si>
  <si>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</si>
  <si>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</si>
  <si>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</si>
  <si>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</si>
  <si>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</si>
  <si>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</si>
  <si>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</si>
  <si>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</si>
  <si>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</si>
  <si>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</si>
  <si>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</si>
  <si>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</si>
  <si>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</si>
  <si>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</si>
  <si>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</si>
  <si>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</si>
  <si>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</si>
  <si>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</si>
  <si>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</si>
  <si>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</si>
  <si>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</si>
  <si>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</si>
  <si>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</si>
  <si>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</si>
  <si>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</si>
  <si>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</si>
  <si>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</si>
  <si>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</si>
  <si>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</si>
  <si>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</si>
  <si>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</si>
  <si>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</si>
  <si>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</si>
  <si>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</si>
  <si>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</si>
  <si>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</si>
  <si>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</si>
  <si>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</si>
  <si>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</si>
  <si>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</si>
  <si>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</si>
  <si>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</si>
  <si>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</si>
  <si>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</si>
  <si>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</si>
  <si>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</si>
  <si>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</si>
  <si>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</si>
  <si>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</si>
  <si>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</si>
  <si>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</si>
  <si>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</si>
  <si>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</si>
  <si>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</si>
  <si>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</si>
  <si>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</si>
  <si>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</si>
  <si>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</si>
  <si>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</si>
  <si>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</si>
  <si>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</si>
  <si>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</si>
  <si>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</si>
  <si>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</si>
  <si>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</si>
  <si>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</si>
  <si>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</si>
  <si>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</si>
  <si>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</si>
  <si>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</si>
  <si>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</si>
  <si>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</si>
  <si>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</si>
  <si>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</si>
  <si>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</si>
  <si>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</si>
  <si>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</si>
  <si>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</si>
  <si>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</si>
  <si>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</si>
  <si>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</si>
  <si>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</si>
  <si>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</si>
  <si>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</si>
  <si>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</si>
  <si>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</si>
  <si>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</si>
  <si>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</si>
  <si>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</si>
  <si>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</si>
  <si>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</si>
  <si>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</si>
  <si>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</si>
  <si>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</si>
  <si>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</si>
  <si>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</si>
  <si>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</si>
  <si>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</si>
  <si>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</si>
  <si>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</si>
  <si>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</si>
  <si>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</si>
  <si>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</si>
  <si>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</si>
  <si>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</si>
  <si>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</si>
  <si>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</si>
  <si>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</si>
  <si>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</si>
  <si>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</si>
  <si>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</si>
  <si>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</si>
  <si>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</si>
  <si>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</si>
  <si>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</si>
  <si>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</si>
  <si>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</si>
  <si>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</si>
  <si>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</si>
  <si>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</si>
  <si>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</si>
  <si>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</si>
  <si>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</si>
  <si>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</si>
  <si>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</si>
  <si>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</si>
  <si>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</si>
  <si>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</si>
  <si>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</si>
  <si>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</si>
  <si>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</si>
  <si>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</si>
  <si>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</si>
  <si>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</si>
  <si>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</si>
  <si>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</si>
  <si>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</si>
  <si>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</si>
  <si>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</si>
  <si>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</si>
  <si>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</si>
  <si>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</si>
  <si>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</si>
  <si>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</si>
  <si>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</si>
  <si>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</si>
  <si>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</si>
  <si>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</si>
  <si>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</si>
  <si>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</si>
  <si>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</si>
  <si>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</si>
  <si>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</si>
  <si>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</si>
  <si>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</si>
  <si>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</si>
  <si>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</si>
  <si>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</si>
  <si>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</si>
  <si>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</si>
  <si>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</si>
  <si>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</si>
  <si>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</si>
  <si>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</si>
  <si>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</si>
  <si>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</si>
  <si>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</si>
  <si>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</si>
  <si>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</si>
  <si>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</si>
  <si>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</si>
  <si>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</si>
  <si>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</si>
  <si>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</si>
  <si>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</si>
  <si>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</si>
  <si>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</si>
  <si>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</si>
  <si>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</si>
  <si>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</si>
  <si>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</si>
  <si>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</si>
  <si>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</si>
  <si>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</si>
  <si>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</si>
  <si>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</si>
  <si>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</si>
  <si>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</si>
  <si>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</si>
  <si>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</si>
  <si>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</si>
  <si>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</si>
  <si>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</si>
  <si>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</si>
  <si>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</si>
  <si>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</si>
  <si>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</si>
  <si>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</si>
  <si>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</si>
  <si>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</si>
  <si>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</si>
  <si>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</si>
  <si>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</si>
  <si>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</si>
  <si>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</si>
  <si>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</si>
  <si>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</si>
  <si>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</si>
  <si>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</si>
  <si>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</si>
  <si>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</si>
  <si>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</si>
  <si>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</si>
  <si>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</si>
  <si>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</si>
  <si>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</si>
  <si>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</si>
  <si>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</si>
  <si>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</si>
  <si>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</si>
  <si>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</si>
  <si>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</si>
  <si>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</si>
  <si>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</si>
  <si>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</si>
  <si>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</si>
  <si>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</si>
  <si>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</si>
  <si>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</si>
  <si>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</si>
  <si>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</si>
  <si>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</si>
  <si>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</si>
  <si>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</si>
  <si>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</si>
  <si>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</si>
  <si>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</si>
  <si>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</si>
  <si>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</si>
  <si>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</si>
  <si>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</si>
  <si>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</si>
  <si>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</si>
  <si>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</si>
  <si>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</si>
  <si>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</si>
  <si>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</si>
  <si>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</si>
  <si>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</si>
  <si>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</si>
  <si>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</si>
  <si>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</si>
  <si>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</si>
  <si>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</si>
  <si>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</si>
  <si>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</si>
  <si>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</si>
  <si>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</si>
  <si>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</si>
  <si>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</si>
  <si>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</si>
  <si>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</si>
  <si>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</si>
  <si>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</si>
  <si>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</si>
  <si>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</si>
  <si>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</si>
  <si>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</si>
  <si>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</si>
  <si>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</si>
  <si>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</si>
  <si>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</si>
  <si>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</si>
  <si>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</si>
  <si>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</si>
  <si>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</si>
  <si>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</si>
  <si>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</si>
  <si>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</si>
  <si>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</si>
  <si>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</si>
  <si>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</si>
  <si>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</si>
  <si>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</si>
  <si>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</si>
  <si>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</si>
  <si>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</si>
  <si>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</si>
  <si>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</si>
  <si>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</si>
  <si>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</si>
  <si>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</si>
  <si>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</si>
  <si>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</si>
  <si>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</si>
  <si>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</si>
  <si>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</si>
  <si>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</si>
  <si>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</si>
  <si>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</si>
  <si>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</si>
  <si>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</si>
  <si>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</si>
  <si>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</si>
  <si>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</si>
  <si>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</si>
  <si>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</si>
  <si>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</si>
  <si>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</si>
  <si>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</si>
  <si>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</si>
  <si>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</si>
  <si>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</si>
  <si>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</si>
  <si>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</si>
  <si>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</si>
  <si>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</si>
  <si>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</si>
  <si>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</si>
  <si>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</si>
  <si>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</si>
  <si>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</si>
  <si>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</si>
  <si>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</si>
  <si>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</si>
  <si>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</si>
  <si>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</si>
  <si>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</si>
  <si>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</si>
  <si>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</si>
  <si>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</si>
  <si>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</si>
  <si>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</si>
  <si>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</si>
  <si>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</si>
  <si>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</si>
  <si>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</si>
  <si>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</si>
  <si>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</si>
  <si>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</si>
  <si>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</si>
  <si>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</si>
  <si>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</si>
  <si>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</si>
  <si>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</si>
  <si>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</si>
  <si>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</si>
  <si>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</si>
  <si>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</si>
  <si>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</si>
  <si>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</si>
  <si>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</si>
  <si>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</si>
  <si>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</si>
  <si>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</si>
  <si>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</si>
  <si>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</si>
  <si>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</si>
  <si>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</si>
  <si>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</si>
  <si>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</si>
  <si>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</si>
  <si>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</si>
  <si>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</si>
  <si>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</si>
  <si>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</si>
  <si>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</si>
  <si>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</si>
  <si>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</si>
  <si>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</si>
  <si>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</si>
  <si>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</si>
  <si>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</si>
  <si>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</si>
  <si>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</si>
  <si>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</si>
  <si>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</si>
  <si>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</si>
  <si>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</si>
  <si>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</si>
  <si>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</si>
  <si>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</si>
  <si>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</si>
  <si>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</si>
  <si>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</si>
  <si>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</si>
  <si>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</si>
  <si>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</si>
  <si>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</si>
  <si>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</si>
  <si>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</si>
  <si>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</si>
  <si>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</si>
  <si>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</si>
  <si>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</si>
  <si>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</si>
  <si>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</si>
  <si>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</si>
  <si>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</si>
  <si>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</si>
  <si>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</si>
  <si>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</si>
  <si>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</si>
  <si>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</si>
  <si>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</si>
  <si>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</si>
  <si>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</si>
  <si>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</si>
  <si>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</si>
  <si>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</si>
  <si>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</si>
  <si>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</si>
  <si>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</si>
  <si>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</si>
  <si>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</si>
  <si>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</si>
  <si>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</si>
  <si>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</si>
  <si>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</si>
  <si>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</si>
  <si>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</si>
  <si>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</si>
  <si>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</si>
  <si>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</si>
  <si>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</si>
  <si>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</si>
  <si>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</si>
  <si>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</si>
  <si>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</si>
  <si>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</si>
  <si>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</si>
  <si>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</si>
  <si>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</si>
  <si>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</si>
  <si>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</si>
  <si>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</si>
  <si>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</si>
  <si>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</si>
  <si>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</si>
  <si>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</si>
  <si>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</si>
  <si>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</si>
  <si>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</si>
  <si>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</si>
  <si>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</si>
  <si>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</si>
  <si>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</si>
  <si>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</si>
  <si>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</si>
  <si>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</si>
  <si>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</si>
  <si>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</si>
  <si>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</si>
  <si>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</si>
  <si>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</si>
  <si>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</si>
  <si>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</si>
  <si>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</si>
  <si>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</si>
  <si>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</si>
  <si>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</si>
  <si>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</si>
  <si>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</si>
  <si>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</si>
  <si>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</si>
  <si>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</si>
  <si>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</si>
  <si>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</si>
  <si>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</si>
  <si>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</si>
  <si>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</si>
  <si>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</si>
  <si>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</si>
  <si>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</si>
  <si>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</si>
  <si>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</si>
  <si>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</si>
  <si>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</si>
  <si>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</si>
  <si>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</si>
  <si>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</si>
  <si>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</si>
  <si>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</si>
  <si>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</si>
  <si>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</si>
  <si>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</si>
  <si>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</si>
  <si>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</si>
  <si>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</si>
  <si>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</si>
  <si>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</si>
  <si>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</si>
  <si>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</si>
  <si>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</si>
  <si>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</si>
  <si>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</si>
  <si>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</si>
  <si>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</si>
  <si>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</si>
  <si>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</si>
  <si>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</si>
  <si>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</si>
  <si>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</si>
  <si>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</si>
  <si>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</si>
  <si>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</si>
  <si>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</si>
  <si>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</si>
  <si>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</si>
  <si>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</si>
  <si>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</si>
  <si>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</si>
  <si>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</si>
  <si>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</si>
  <si>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</si>
  <si>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</si>
  <si>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</si>
  <si>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</si>
  <si>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</si>
  <si>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</si>
  <si>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</si>
  <si>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</si>
  <si>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</si>
  <si>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</si>
  <si>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</si>
  <si>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</si>
  <si>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</si>
  <si>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</si>
  <si>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</si>
  <si>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</si>
  <si>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</si>
  <si>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</si>
  <si>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</si>
  <si>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</si>
  <si>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</si>
  <si>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</si>
  <si>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</si>
  <si>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</si>
  <si>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</si>
  <si>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</si>
  <si>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</si>
  <si>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</si>
  <si>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</si>
  <si>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</si>
  <si>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</si>
  <si>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</si>
  <si>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</si>
  <si>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</si>
  <si>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</si>
  <si>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</si>
  <si>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</si>
  <si>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</si>
  <si>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</si>
  <si>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</si>
  <si>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</si>
  <si>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</si>
  <si>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</si>
  <si>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</si>
  <si>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</si>
  <si>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</si>
  <si>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</si>
  <si>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</si>
  <si>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</si>
  <si>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</si>
  <si>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</si>
  <si>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</si>
  <si>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</si>
  <si>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</si>
  <si>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</si>
  <si>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</si>
  <si>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</si>
  <si>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</si>
  <si>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</si>
  <si>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</si>
  <si>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</si>
  <si>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</si>
  <si>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</si>
  <si>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</si>
  <si>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</si>
  <si>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</si>
  <si>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</si>
  <si>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</si>
  <si>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</si>
  <si>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</si>
  <si>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</si>
  <si>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</si>
  <si>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</si>
  <si>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</si>
  <si>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</si>
  <si>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</si>
  <si>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</si>
  <si>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</si>
  <si>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</si>
  <si>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</si>
  <si>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</si>
  <si>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</si>
  <si>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</si>
  <si>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</si>
  <si>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</si>
  <si>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</si>
  <si>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</si>
  <si>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</si>
  <si>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</si>
  <si>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</si>
  <si>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</si>
  <si>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</si>
  <si>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</si>
  <si>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</si>
  <si>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</si>
  <si>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</si>
  <si>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</si>
  <si>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</si>
  <si>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</si>
  <si>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</si>
  <si>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</si>
  <si>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</si>
  <si>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</si>
  <si>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</si>
  <si>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</si>
  <si>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</si>
  <si>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</si>
  <si>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</si>
  <si>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</si>
  <si>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</si>
  <si>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</si>
  <si>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</si>
  <si>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</si>
  <si>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</si>
  <si>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</si>
  <si>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</si>
  <si>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</si>
  <si>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</si>
  <si>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</si>
  <si>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</si>
  <si>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</si>
  <si>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</si>
  <si>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</si>
  <si>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</si>
  <si>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</si>
  <si>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</si>
  <si>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</si>
  <si>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</si>
  <si>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</si>
  <si>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</si>
  <si>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</si>
  <si>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</si>
  <si>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</si>
  <si>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</si>
  <si>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</si>
  <si>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</si>
  <si>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</si>
  <si>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</si>
  <si>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</si>
  <si>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</si>
  <si>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</si>
  <si>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</si>
  <si>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</si>
  <si>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</si>
  <si>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</si>
  <si>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</si>
  <si>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</si>
  <si>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</si>
  <si>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</si>
  <si>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</si>
  <si>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</si>
  <si>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</si>
  <si>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</si>
  <si>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</si>
  <si>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</si>
  <si>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</si>
  <si>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</si>
  <si>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</si>
  <si>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</si>
  <si>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</si>
  <si>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</si>
  <si>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</si>
  <si>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</si>
  <si>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</si>
  <si>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</si>
  <si>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</si>
  <si>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</si>
  <si>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</si>
  <si>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</si>
  <si>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</si>
  <si>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</si>
  <si>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</si>
  <si>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</si>
  <si>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</si>
  <si>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</si>
  <si>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</si>
  <si>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</si>
  <si>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</si>
  <si>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</si>
  <si>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</si>
  <si>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</si>
  <si>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</si>
  <si>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</si>
  <si>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</si>
  <si>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</si>
  <si>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</si>
  <si>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</si>
  <si>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</si>
  <si>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</si>
  <si>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</si>
  <si>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</si>
  <si>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</si>
  <si>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</si>
  <si>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</si>
  <si>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</si>
  <si>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</si>
  <si>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</si>
  <si>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</si>
  <si>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</si>
  <si>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</si>
  <si>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</si>
  <si>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</si>
  <si>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</si>
  <si>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</si>
  <si>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</si>
  <si>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</si>
  <si>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</si>
  <si>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</si>
  <si>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</si>
  <si>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</si>
  <si>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</si>
  <si>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</si>
  <si>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</si>
  <si>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</si>
  <si>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</si>
  <si>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</si>
  <si>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</si>
  <si>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</si>
  <si>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</si>
  <si>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</si>
  <si>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</si>
  <si>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</si>
  <si>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</si>
  <si>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</si>
  <si>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</si>
  <si>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</si>
  <si>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</si>
  <si>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</si>
  <si>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</si>
  <si>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</si>
  <si>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</si>
  <si>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</si>
  <si>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</si>
  <si>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</si>
  <si>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</si>
  <si>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</si>
  <si>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</si>
  <si>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</si>
  <si>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</si>
  <si>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</si>
  <si>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</si>
  <si>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</si>
  <si>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</si>
  <si>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</si>
  <si>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</si>
  <si>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</si>
  <si>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</si>
  <si>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</si>
  <si>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</si>
  <si>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</si>
  <si>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</si>
  <si>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</si>
  <si>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</si>
  <si>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</si>
  <si>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</si>
  <si>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</si>
  <si>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</si>
  <si>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</si>
  <si>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</si>
  <si>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</si>
  <si>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</si>
  <si>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</si>
  <si>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</si>
  <si>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</si>
  <si>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</si>
  <si>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</si>
  <si>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</si>
  <si>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</si>
  <si>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</si>
  <si>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</si>
  <si>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</si>
  <si>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</si>
  <si>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</si>
  <si>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</si>
  <si>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</si>
  <si>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</si>
  <si>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</si>
  <si>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</si>
  <si>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</si>
  <si>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</si>
  <si>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</si>
  <si>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</si>
  <si>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</si>
  <si>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</si>
  <si>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</si>
  <si>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</si>
  <si>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</si>
  <si>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</si>
  <si>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</si>
  <si>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</si>
  <si>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</si>
  <si>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</si>
  <si>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</si>
  <si>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</si>
  <si>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</si>
  <si>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</si>
  <si>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</si>
  <si>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</si>
  <si>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</si>
  <si>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</si>
  <si>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</si>
  <si>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</si>
  <si>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</si>
  <si>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</si>
  <si>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</si>
  <si>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</si>
  <si>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</si>
  <si>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</si>
  <si>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</si>
  <si>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</si>
  <si>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</si>
  <si>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</si>
  <si>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</si>
  <si>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</si>
  <si>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</si>
  <si>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</si>
  <si>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</si>
  <si>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</si>
  <si>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</si>
  <si>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</si>
  <si>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</si>
  <si>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</si>
  <si>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</si>
  <si>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</si>
  <si>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</si>
  <si>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</si>
  <si>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</si>
  <si>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</si>
  <si>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</si>
  <si>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</si>
  <si>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</si>
  <si>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</si>
  <si>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</si>
  <si>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</si>
  <si>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</si>
  <si>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</si>
  <si>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</si>
  <si>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</si>
  <si>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</si>
  <si>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</si>
  <si>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</si>
  <si>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</si>
  <si>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</si>
  <si>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</si>
  <si>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</si>
  <si>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</si>
  <si>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</si>
  <si>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</si>
  <si>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</si>
  <si>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</si>
  <si>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</si>
  <si>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</si>
  <si>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</si>
  <si>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</si>
  <si>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</si>
  <si>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</si>
  <si>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</si>
  <si>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</si>
  <si>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</si>
  <si>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</si>
  <si>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</si>
  <si>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</si>
  <si>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</si>
  <si>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</si>
  <si>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</si>
  <si>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</si>
  <si>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</si>
  <si>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</si>
  <si>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</si>
  <si>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</si>
  <si>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</si>
  <si>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</si>
  <si>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</si>
  <si>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</si>
  <si>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</si>
  <si>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</si>
  <si>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</si>
  <si>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</si>
  <si>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</si>
  <si>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</si>
  <si>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</si>
  <si>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</si>
  <si>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</si>
  <si>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</si>
  <si>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</si>
  <si>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</si>
  <si>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</si>
  <si>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</si>
  <si>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</si>
  <si>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</si>
  <si>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</si>
  <si>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</si>
  <si>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</si>
  <si>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</si>
  <si>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</si>
  <si>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</si>
  <si>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</si>
  <si>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</si>
  <si>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</si>
  <si>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</si>
  <si>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</si>
  <si>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</si>
  <si>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</si>
  <si>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</si>
  <si>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</si>
  <si>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</si>
  <si>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</si>
  <si>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</si>
  <si>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</si>
  <si>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</si>
  <si>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</si>
  <si>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</si>
  <si>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</si>
  <si>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</si>
  <si>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</si>
  <si>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</si>
  <si>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</si>
  <si>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</si>
  <si>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</si>
  <si>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</si>
  <si>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</si>
  <si>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</si>
  <si>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</si>
  <si>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</si>
  <si>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</si>
  <si>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</si>
  <si>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</si>
  <si>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</si>
  <si>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</si>
  <si>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</si>
  <si>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</si>
  <si>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</si>
  <si>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</si>
  <si>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</si>
  <si>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</si>
  <si>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</si>
  <si>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</si>
  <si>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</si>
  <si>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</si>
  <si>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</si>
  <si>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</si>
  <si>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</si>
  <si>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</si>
  <si>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</si>
  <si>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</si>
  <si>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</si>
  <si>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</si>
  <si>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</si>
  <si>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</si>
  <si>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</si>
  <si>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</si>
  <si>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</si>
  <si>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</si>
  <si>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</si>
  <si>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</si>
  <si>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</si>
  <si>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</si>
  <si>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</si>
  <si>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</si>
  <si>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</si>
  <si>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</si>
  <si>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</si>
  <si>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</si>
  <si>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</si>
  <si>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</si>
  <si>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</si>
  <si>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</si>
  <si>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</si>
  <si>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</si>
  <si>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</si>
  <si>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</si>
  <si>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</si>
  <si>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</si>
  <si>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</si>
  <si>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</si>
  <si>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</si>
  <si>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</si>
  <si>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</si>
  <si>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</si>
  <si>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</si>
  <si>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</si>
  <si>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</si>
  <si>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</si>
  <si>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</si>
  <si>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</si>
  <si>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</si>
  <si>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</si>
  <si>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</si>
  <si>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</si>
  <si>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</si>
  <si>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</si>
  <si>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</si>
  <si>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</si>
  <si>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</si>
  <si>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</si>
  <si>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</si>
  <si>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</si>
  <si>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</si>
  <si>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</si>
  <si>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</si>
  <si>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</si>
  <si>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</si>
  <si>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</si>
  <si>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</si>
  <si>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</si>
  <si>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</si>
  <si>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</si>
  <si>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</si>
  <si>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</si>
  <si>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</si>
  <si>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</si>
  <si>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</si>
  <si>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</si>
  <si>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</si>
  <si>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</si>
  <si>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</si>
  <si>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</si>
  <si>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</si>
  <si>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</si>
  <si>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</si>
  <si>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</si>
  <si>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</si>
  <si>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</si>
  <si>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</si>
  <si>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</si>
  <si>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</si>
  <si>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</si>
  <si>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</si>
  <si>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</si>
  <si>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</si>
  <si>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</si>
  <si>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</si>
  <si>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</si>
  <si>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</si>
  <si>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</si>
  <si>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</si>
  <si>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</si>
  <si>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</si>
  <si>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</si>
  <si>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</si>
  <si>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</si>
  <si>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</si>
  <si>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</si>
  <si>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</si>
  <si>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</si>
  <si>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</si>
  <si>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</si>
  <si>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</si>
  <si>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</si>
  <si>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</si>
  <si>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</si>
  <si>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</si>
  <si>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</si>
  <si>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</si>
  <si>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</si>
  <si>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</si>
  <si>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</si>
  <si>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</si>
  <si>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</si>
  <si>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</si>
  <si>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</si>
  <si>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</si>
  <si>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</si>
  <si>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</si>
  <si>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</si>
  <si>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</si>
  <si>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</si>
  <si>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</si>
  <si>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</si>
  <si>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</si>
  <si>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</si>
  <si>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</si>
  <si>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</si>
  <si>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</si>
  <si>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</si>
  <si>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</si>
  <si>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</si>
  <si>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</si>
  <si>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</si>
  <si>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</si>
  <si>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</si>
  <si>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</si>
  <si>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</si>
  <si>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</si>
  <si>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</si>
  <si>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</si>
  <si>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</si>
  <si>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</si>
  <si>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</si>
  <si>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</si>
  <si>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</si>
  <si>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</si>
  <si>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</si>
  <si>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</si>
  <si>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</si>
  <si>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</si>
  <si>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</si>
  <si>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</si>
  <si>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</si>
  <si>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</si>
  <si>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</si>
  <si>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</si>
  <si>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</si>
  <si>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</si>
  <si>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</si>
  <si>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</si>
  <si>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</si>
  <si>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</si>
  <si>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</si>
  <si>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</si>
  <si>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</si>
  <si>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</si>
  <si>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</si>
  <si>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</si>
  <si>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</si>
  <si>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</si>
  <si>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</si>
  <si>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</si>
  <si>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</si>
  <si>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</si>
  <si>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</si>
  <si>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</si>
  <si>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</si>
  <si>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</si>
  <si>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</si>
  <si>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</si>
  <si>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</si>
  <si>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</si>
  <si>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</si>
  <si>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</si>
  <si>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</si>
  <si>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</si>
  <si>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</si>
  <si>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</si>
  <si>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</si>
  <si>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</si>
  <si>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</si>
  <si>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</si>
  <si>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</si>
  <si>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</si>
  <si>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</si>
  <si>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</si>
  <si>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</si>
  <si>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</si>
  <si>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</si>
  <si>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</si>
  <si>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</si>
  <si>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</si>
  <si>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</si>
  <si>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</si>
  <si>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</si>
  <si>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</si>
  <si>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</si>
  <si>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</si>
  <si>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</si>
  <si>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</si>
  <si>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</si>
  <si>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</si>
  <si>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</si>
  <si>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</si>
  <si>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</si>
  <si>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</si>
  <si>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</si>
  <si>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</si>
  <si>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</si>
  <si>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</si>
  <si>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</si>
  <si>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</si>
  <si>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</si>
  <si>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</si>
  <si>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</si>
  <si>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</si>
  <si>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</si>
  <si>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</si>
  <si>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</si>
  <si>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</si>
  <si>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</si>
  <si>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</si>
  <si>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</si>
  <si>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</si>
  <si>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</si>
  <si>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</si>
  <si>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</si>
  <si>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</si>
  <si>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</si>
  <si>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</si>
  <si>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</si>
  <si>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</si>
  <si>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</si>
  <si>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</si>
  <si>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</si>
  <si>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</si>
  <si>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</si>
  <si>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</si>
  <si>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</si>
  <si>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</si>
  <si>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</si>
  <si>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</si>
  <si>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</si>
  <si>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</si>
  <si>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</si>
  <si>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</si>
  <si>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</si>
  <si>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</si>
  <si>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</si>
  <si>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</si>
  <si>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</si>
  <si>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</si>
  <si>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</si>
  <si>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</si>
  <si>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</si>
  <si>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</si>
  <si>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</si>
  <si>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</si>
  <si>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</si>
  <si>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</si>
  <si>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</si>
  <si>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</si>
  <si>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</si>
  <si>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</si>
  <si>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</si>
  <si>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</si>
  <si>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</si>
  <si>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</si>
  <si>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</si>
  <si>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</si>
  <si>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</si>
  <si>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</si>
  <si>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</si>
  <si>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</si>
  <si>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</si>
  <si>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</si>
  <si>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</si>
  <si>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</si>
  <si>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</si>
  <si>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</si>
  <si>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</si>
  <si>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</si>
  <si>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</si>
  <si>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</si>
  <si>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</si>
  <si>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</si>
  <si>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</si>
  <si>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</si>
  <si>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</si>
  <si>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</si>
  <si>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</si>
  <si>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</si>
  <si>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</si>
  <si>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</si>
  <si>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</si>
  <si>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</si>
  <si>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</si>
  <si>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</si>
  <si>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</si>
  <si>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</si>
  <si>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</si>
  <si>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</si>
  <si>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</si>
  <si>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</si>
  <si>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</si>
  <si>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</si>
  <si>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</si>
  <si>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</si>
  <si>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</si>
  <si>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</si>
  <si>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</si>
  <si>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</si>
  <si>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</si>
  <si>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</si>
  <si>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</si>
  <si>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</si>
  <si>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</si>
  <si>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</si>
  <si>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</si>
  <si>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</si>
  <si>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</si>
  <si>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</si>
  <si>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</si>
  <si>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</si>
  <si>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</si>
  <si>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</si>
  <si>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</si>
  <si>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</si>
  <si>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</si>
  <si>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</si>
  <si>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</si>
  <si>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</si>
  <si>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</si>
  <si>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</si>
  <si>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</si>
  <si>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</si>
  <si>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</si>
  <si>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</si>
  <si>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</si>
  <si>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</si>
  <si>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</si>
  <si>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</si>
  <si>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</si>
  <si>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</si>
  <si>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</si>
  <si>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</si>
  <si>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</si>
  <si>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</si>
  <si>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</si>
  <si>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</si>
  <si>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</si>
  <si>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</si>
  <si>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</si>
  <si>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</si>
  <si>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</si>
  <si>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</si>
  <si>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</si>
  <si>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</si>
  <si>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</si>
  <si>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</si>
  <si>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</si>
  <si>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</si>
  <si>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</si>
  <si>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</si>
  <si>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</si>
  <si>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</si>
  <si>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</si>
  <si>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</si>
  <si>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</si>
  <si>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</si>
  <si>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</si>
  <si>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</si>
  <si>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</si>
  <si>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</si>
  <si>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</si>
  <si>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</si>
  <si>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</si>
  <si>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</si>
  <si>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</si>
  <si>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</si>
  <si>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</si>
  <si>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</si>
  <si>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</si>
  <si>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</si>
  <si>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</si>
  <si>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</si>
  <si>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</si>
  <si>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</si>
  <si>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</si>
  <si>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</si>
  <si>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</si>
  <si>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</si>
  <si>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</si>
  <si>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</si>
  <si>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</si>
  <si>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</si>
  <si>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</si>
  <si>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</si>
  <si>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</si>
  <si>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</si>
  <si>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</si>
  <si>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</si>
  <si>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</si>
  <si>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</si>
  <si>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</si>
  <si>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</si>
  <si>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</si>
  <si>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</si>
  <si>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</si>
  <si>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</si>
  <si>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</si>
  <si>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</si>
  <si>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</si>
  <si>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</si>
  <si>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</si>
  <si>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</si>
  <si>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</si>
  <si>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</si>
  <si>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</si>
  <si>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</si>
  <si>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</si>
  <si>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</si>
  <si>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</si>
  <si>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</si>
  <si>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</si>
  <si>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</si>
  <si>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</si>
  <si>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</si>
  <si>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</si>
  <si>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</si>
  <si>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</si>
  <si>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</si>
  <si>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</si>
  <si>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</si>
  <si>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</si>
  <si>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</si>
  <si>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</si>
  <si>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</si>
  <si>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</si>
  <si>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</si>
  <si>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</si>
  <si>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</si>
  <si>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</si>
  <si>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</si>
  <si>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</si>
  <si>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</si>
  <si>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</si>
  <si>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</si>
  <si>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</si>
  <si>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</si>
  <si>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</si>
  <si>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</si>
  <si>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</si>
  <si>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</si>
  <si>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</si>
  <si>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</si>
  <si>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</si>
  <si>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</si>
  <si>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</si>
  <si>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</si>
  <si>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</si>
  <si>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</si>
  <si>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</si>
  <si>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</si>
  <si>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</si>
  <si>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</si>
  <si>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</si>
  <si>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</si>
  <si>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</si>
  <si>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</si>
  <si>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</si>
  <si>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</si>
  <si>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</si>
  <si>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</si>
  <si>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</si>
  <si>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</si>
  <si>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</si>
  <si>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</si>
  <si>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</si>
  <si>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</si>
  <si>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</si>
  <si>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</si>
  <si>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</si>
  <si>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</si>
  <si>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</si>
  <si>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</si>
  <si>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</si>
  <si>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</si>
  <si>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</si>
  <si>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</si>
  <si>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</si>
  <si>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</si>
  <si>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</si>
  <si>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</si>
  <si>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</si>
  <si>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</si>
  <si>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</si>
  <si>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</si>
  <si>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</si>
  <si>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</si>
  <si>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</si>
  <si>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</si>
  <si>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</si>
  <si>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</si>
  <si>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</si>
  <si>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</si>
  <si>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</si>
  <si>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</si>
  <si>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</si>
  <si>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</si>
  <si>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</si>
  <si>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</si>
  <si>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</si>
  <si>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</si>
  <si>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</si>
  <si>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</si>
  <si>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</si>
  <si>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</si>
  <si>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</si>
  <si>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</si>
  <si>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</si>
  <si>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</si>
  <si>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</si>
  <si>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</si>
  <si>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</si>
  <si>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</si>
  <si>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</si>
  <si>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</si>
  <si>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</si>
  <si>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</si>
  <si>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</si>
  <si>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</si>
  <si>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</si>
  <si>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</si>
  <si>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</si>
  <si>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</si>
  <si>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</si>
  <si>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</si>
  <si>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</si>
  <si>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</si>
  <si>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</si>
  <si>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</si>
  <si>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</si>
  <si>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</si>
  <si>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</si>
  <si>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</si>
  <si>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</si>
  <si>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</si>
  <si>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</si>
  <si>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</si>
  <si>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</si>
  <si>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</si>
  <si>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</si>
  <si>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</si>
  <si>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</si>
  <si>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</si>
  <si>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</si>
  <si>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</si>
  <si>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</si>
  <si>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</si>
  <si>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</si>
  <si>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</si>
  <si>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</si>
  <si>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</si>
  <si>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</si>
  <si>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</si>
  <si>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</si>
  <si>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</si>
  <si>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</si>
  <si>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</si>
  <si>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</si>
  <si>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</si>
  <si>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</si>
  <si>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</si>
  <si>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</si>
  <si>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</si>
  <si>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</si>
  <si>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</si>
  <si>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</si>
  <si>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</si>
  <si>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</si>
  <si>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</si>
  <si>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</si>
  <si>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</si>
  <si>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</si>
  <si>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</si>
  <si>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</si>
  <si>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</si>
  <si>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</si>
  <si>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</si>
  <si>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</si>
  <si>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</si>
  <si>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</si>
  <si>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</si>
  <si>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</si>
  <si>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</si>
  <si>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</si>
  <si>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</si>
  <si>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</si>
  <si>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</si>
  <si>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</si>
  <si>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</si>
  <si>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</si>
  <si>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</si>
  <si>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</si>
  <si>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</si>
  <si>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</si>
  <si>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</si>
  <si>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</si>
  <si>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</si>
  <si>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</si>
  <si>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</si>
  <si>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</si>
  <si>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</si>
  <si>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</si>
  <si>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</si>
  <si>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</si>
  <si>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</si>
  <si>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</si>
  <si>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</si>
  <si>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</si>
  <si>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</si>
  <si>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</si>
  <si>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</si>
  <si>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</si>
  <si>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</si>
  <si>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2292 SVEUČILIŠTE J. J. STROSSMAYERA U OSIJEKU - PRAVNI FAKULTET</t>
  </si>
  <si>
    <t>2. listopada 2023.</t>
  </si>
  <si>
    <t>Ivančica Tubić</t>
  </si>
  <si>
    <t>031/224-532</t>
  </si>
  <si>
    <t>ivancica@pravos.hr</t>
  </si>
  <si>
    <t>European support for children at risk of poverty (EU-SHINE)</t>
  </si>
  <si>
    <t>1.11.23.</t>
  </si>
  <si>
    <t>30.10.26.</t>
  </si>
  <si>
    <t>Izvršna agencija za obrazovanje i kulturu Europske komisije</t>
  </si>
  <si>
    <t>SVEUČILIŠTE U ZAGREBU - SVEUČILIŠNI RAČUNSKI CENTAR - SRCE (23665)</t>
  </si>
  <si>
    <t>kako bi se pomoglo u stvaranju poticajnog okruženja i poboljšanju kapaciteta djece u riziku od siromaštva, ovaj projekt gradi nove i produbljuje postojeće kompetencije studenata i stručnjaka koji rade s djecom te omogućuje njihov bolji profesionalni razvoj, povećava njihovu zapošljivost i pruža stručno znanje potrebno za tržište rada</t>
  </si>
  <si>
    <t>European Union and Gender Equality (EUGEquality)</t>
  </si>
  <si>
    <t>Projekt odgovara na poznate izazove povezane s izgradnjom inkluzivnog i rodno ravnopravnog europskog društva provođenjem nastave i istraživanja kako bi se doprinijelo većoj uključenosti i otvorenosti mladih ljudi, te podizanju razine svijest mladih i šire javnosti o razumijevanju konteksta Europske unije, posebice u pogledu zajedničkih vrijednosti EU, s naglaskom na rodnu ravnopravnost i različitost</t>
  </si>
  <si>
    <t>HRVATSKA ZAKLADA ZA ZNANOST (52209)</t>
  </si>
  <si>
    <t>MINISTARSTVO PRAVOSUĐA I UPRAVE (51441)</t>
  </si>
  <si>
    <t>AGENCIJA ZA MOBILNOST I PROGRAME EUROPSKE UNIJE (43335)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</si>
</sst>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8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14" fillId="0" borderId="1" xfId="123" quotePrefix="1" applyNumberFormat="1" applyFill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/>
    <cellStyle name="Accent1 - 40%" xfId="20"/>
    <cellStyle name="Accent1 - 60%" xfId="21"/>
    <cellStyle name="Accent2 - 20%" xfId="22"/>
    <cellStyle name="Accent2 - 40%" xfId="23"/>
    <cellStyle name="Accent2 - 60%" xfId="24"/>
    <cellStyle name="Accent3 - 20%" xfId="25"/>
    <cellStyle name="Accent3 - 40%" xfId="26"/>
    <cellStyle name="Accent3 - 60%" xfId="27"/>
    <cellStyle name="Accent4 - 20%" xfId="28"/>
    <cellStyle name="Accent4 - 40%" xfId="29"/>
    <cellStyle name="Accent4 - 60%" xfId="30"/>
    <cellStyle name="Accent5 - 20%" xfId="31"/>
    <cellStyle name="Accent5 - 40%" xfId="32"/>
    <cellStyle name="Accent5 - 60%" xfId="33"/>
    <cellStyle name="Accent6 - 20%" xfId="34"/>
    <cellStyle name="Accent6 - 40%" xfId="35"/>
    <cellStyle name="Accent6 - 60%" xfId="36"/>
    <cellStyle name="Comma 2" xfId="1"/>
    <cellStyle name="Emphasis 1" xfId="37"/>
    <cellStyle name="Emphasis 2" xfId="38"/>
    <cellStyle name="Emphasis 3" xfId="39"/>
    <cellStyle name="Naslov 1" xfId="74"/>
    <cellStyle name="Normal" xfId="0" builtinId="0"/>
    <cellStyle name="Normal 2" xfId="2"/>
    <cellStyle name="Normal 2 2" xfId="115"/>
    <cellStyle name="Normal 2 3" xfId="130"/>
    <cellStyle name="Normal 3" xfId="18"/>
    <cellStyle name="Normal 3 3" xfId="3"/>
    <cellStyle name="Normal 4" xfId="75"/>
    <cellStyle name="Normal 6" xfId="4"/>
    <cellStyle name="Obično_01_ZAGREBAČKA ŽUPANIJA" xfId="71"/>
    <cellStyle name="Obično_14_OSJEČKO-BARANJSKA ŽUPANIJA" xfId="72"/>
    <cellStyle name="Obično_21_GRAD ZAGREB" xfId="131"/>
    <cellStyle name="Obično_List4" xfId="5"/>
    <cellStyle name="Obično_List7" xfId="6"/>
    <cellStyle name="SAPBEXaggData" xfId="7"/>
    <cellStyle name="SAPBEXaggData 2" xfId="76"/>
    <cellStyle name="SAPBEXaggData 3" xfId="137"/>
    <cellStyle name="SAPBEXaggDataEmph" xfId="40"/>
    <cellStyle name="SAPBEXaggDataEmph 2" xfId="77"/>
    <cellStyle name="SAPBEXaggItem" xfId="8"/>
    <cellStyle name="SAPBEXaggItem 2" xfId="78"/>
    <cellStyle name="SAPBEXaggItem 3" xfId="116"/>
    <cellStyle name="SAPBEXaggItem 4" xfId="139"/>
    <cellStyle name="SAPBEXaggItemX" xfId="41"/>
    <cellStyle name="SAPBEXaggItemX 2" xfId="79"/>
    <cellStyle name="SAPBEXchaText" xfId="9"/>
    <cellStyle name="SAPBEXchaText 2" xfId="80"/>
    <cellStyle name="SAPBEXchaText 3" xfId="117"/>
    <cellStyle name="SAPBEXchaText 4" xfId="134"/>
    <cellStyle name="SAPBEXchaText 5" xfId="135"/>
    <cellStyle name="SAPBEXexcBad7" xfId="42"/>
    <cellStyle name="SAPBEXexcBad7 2" xfId="81"/>
    <cellStyle name="SAPBEXexcBad8" xfId="43"/>
    <cellStyle name="SAPBEXexcBad8 2" xfId="82"/>
    <cellStyle name="SAPBEXexcBad9" xfId="44"/>
    <cellStyle name="SAPBEXexcBad9 2" xfId="83"/>
    <cellStyle name="SAPBEXexcCritical4" xfId="45"/>
    <cellStyle name="SAPBEXexcCritical4 2" xfId="84"/>
    <cellStyle name="SAPBEXexcCritical5" xfId="46"/>
    <cellStyle name="SAPBEXexcCritical5 2" xfId="85"/>
    <cellStyle name="SAPBEXexcCritical6" xfId="47"/>
    <cellStyle name="SAPBEXexcCritical6 2" xfId="86"/>
    <cellStyle name="SAPBEXexcGood1" xfId="48"/>
    <cellStyle name="SAPBEXexcGood1 2" xfId="87"/>
    <cellStyle name="SAPBEXexcGood2" xfId="49"/>
    <cellStyle name="SAPBEXexcGood2 2" xfId="88"/>
    <cellStyle name="SAPBEXexcGood3" xfId="50"/>
    <cellStyle name="SAPBEXexcGood3 2" xfId="89"/>
    <cellStyle name="SAPBEXfilterDrill" xfId="51"/>
    <cellStyle name="SAPBEXfilterDrill 2" xfId="90"/>
    <cellStyle name="SAPBEXfilterDrill 3" xfId="118"/>
    <cellStyle name="SAPBEXfilterItem" xfId="52"/>
    <cellStyle name="SAPBEXfilterItem 2" xfId="91"/>
    <cellStyle name="SAPBEXfilterItem 3" xfId="119"/>
    <cellStyle name="SAPBEXfilterItem 4" xfId="136"/>
    <cellStyle name="SAPBEXfilterText" xfId="53"/>
    <cellStyle name="SAPBEXfilterText 2" xfId="92"/>
    <cellStyle name="SAPBEXfilterText 3" xfId="120"/>
    <cellStyle name="SAPBEXformats" xfId="10"/>
    <cellStyle name="SAPBEXformats 2" xfId="93"/>
    <cellStyle name="SAPBEXheaderItem" xfId="54"/>
    <cellStyle name="SAPBEXheaderItem 2" xfId="94"/>
    <cellStyle name="SAPBEXheaderItem 3" xfId="125"/>
    <cellStyle name="SAPBEXheaderText" xfId="55"/>
    <cellStyle name="SAPBEXheaderText 2" xfId="95"/>
    <cellStyle name="SAPBEXheaderText 3" xfId="126"/>
    <cellStyle name="SAPBEXHLevel0" xfId="11"/>
    <cellStyle name="SAPBEXHLevel0 2" xfId="73"/>
    <cellStyle name="SAPBEXHLevel0 3" xfId="96"/>
    <cellStyle name="SAPBEXHLevel0 4" xfId="140"/>
    <cellStyle name="SAPBEXHLevel0X" xfId="56"/>
    <cellStyle name="SAPBEXHLevel0X 2" xfId="97"/>
    <cellStyle name="SAPBEXHLevel0X 3" xfId="133"/>
    <cellStyle name="SAPBEXHLevel1" xfId="12"/>
    <cellStyle name="SAPBEXHLevel1 2" xfId="98"/>
    <cellStyle name="SAPBEXHLevel1 3" xfId="127"/>
    <cellStyle name="SAPBEXHLevel1 4" xfId="143"/>
    <cellStyle name="SAPBEXHLevel1X" xfId="57"/>
    <cellStyle name="SAPBEXHLevel1X 2" xfId="99"/>
    <cellStyle name="SAPBEXHLevel2" xfId="13"/>
    <cellStyle name="SAPBEXHLevel2 2" xfId="100"/>
    <cellStyle name="SAPBEXHLevel2 3" xfId="128"/>
    <cellStyle name="SAPBEXHLevel2 4" xfId="145"/>
    <cellStyle name="SAPBEXHLevel2X" xfId="58"/>
    <cellStyle name="SAPBEXHLevel2X 2" xfId="101"/>
    <cellStyle name="SAPBEXHLevel3" xfId="14"/>
    <cellStyle name="SAPBEXHLevel3 2" xfId="102"/>
    <cellStyle name="SAPBEXHLevel3 3" xfId="121"/>
    <cellStyle name="SAPBEXHLevel3 4" xfId="144"/>
    <cellStyle name="SAPBEXHLevel3X" xfId="59"/>
    <cellStyle name="SAPBEXHLevel3X 2" xfId="103"/>
    <cellStyle name="SAPBEXinputData" xfId="60"/>
    <cellStyle name="SAPBEXinputData 2" xfId="104"/>
    <cellStyle name="SAPBEXItemHeader" xfId="15"/>
    <cellStyle name="SAPBEXresData" xfId="61"/>
    <cellStyle name="SAPBEXresData 2" xfId="105"/>
    <cellStyle name="SAPBEXresDataEmph" xfId="62"/>
    <cellStyle name="SAPBEXresDataEmph 2" xfId="106"/>
    <cellStyle name="SAPBEXresDataEmph 3" xfId="122"/>
    <cellStyle name="SAPBEXresItem" xfId="63"/>
    <cellStyle name="SAPBEXresItem 2" xfId="107"/>
    <cellStyle name="SAPBEXresItemX" xfId="64"/>
    <cellStyle name="SAPBEXresItemX 2" xfId="108"/>
    <cellStyle name="SAPBEXstdData" xfId="16"/>
    <cellStyle name="SAPBEXstdData 2" xfId="109"/>
    <cellStyle name="SAPBEXstdData 3" xfId="141"/>
    <cellStyle name="SAPBEXstdDataEmph" xfId="65"/>
    <cellStyle name="SAPBEXstdDataEmph 2" xfId="110"/>
    <cellStyle name="SAPBEXstdItem" xfId="17"/>
    <cellStyle name="SAPBEXstdItem 2" xfId="111"/>
    <cellStyle name="SAPBEXstdItem 3" xfId="123"/>
    <cellStyle name="SAPBEXstdItem 4" xfId="132"/>
    <cellStyle name="SAPBEXstdItemX" xfId="66"/>
    <cellStyle name="SAPBEXstdItemX 2" xfId="112"/>
    <cellStyle name="SAPBEXtitle" xfId="67"/>
    <cellStyle name="SAPBEXtitle 2" xfId="113"/>
    <cellStyle name="SAPBEXtitle 3" xfId="124"/>
    <cellStyle name="SAPBEXtitle 4" xfId="138"/>
    <cellStyle name="SAPBEXunassignedItem" xfId="68"/>
    <cellStyle name="SAPBEXunassignedItem 2" xfId="129"/>
    <cellStyle name="SAPBEXundefined" xfId="69"/>
    <cellStyle name="SAPBEXundefined 2" xfId="114"/>
    <cellStyle name="SAPBEXundefined 3" xfId="142"/>
    <cellStyle name="Sheet Title" xfId="7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4"/>
  <sheetViews>
    <sheetView showGridLines="0" topLeftCell="A7" zoomScale="90" zoomScaleNormal="90" workbookViewId="0">
      <selection activeCell="C1" sqref="C1:G1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82" t="s">
        <v>4821</v>
      </c>
      <c r="D1" s="383"/>
      <c r="E1" s="383"/>
      <c r="F1" s="383"/>
      <c r="G1" s="384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85" t="s">
        <v>4822</v>
      </c>
      <c r="D2" s="386"/>
      <c r="E2" s="386"/>
      <c r="F2" s="386"/>
      <c r="G2" s="387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85" t="s">
        <v>4823</v>
      </c>
      <c r="D3" s="386"/>
      <c r="E3" s="386"/>
      <c r="F3" s="386"/>
      <c r="G3" s="387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85" t="s">
        <v>4824</v>
      </c>
      <c r="D4" s="386"/>
      <c r="E4" s="386"/>
      <c r="F4" s="386"/>
      <c r="G4" s="387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85" t="s">
        <v>4825</v>
      </c>
      <c r="D5" s="386"/>
      <c r="E5" s="386"/>
      <c r="F5" s="386"/>
      <c r="G5" s="387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78" t="s">
        <v>4049</v>
      </c>
      <c r="C7" s="378"/>
      <c r="D7" s="378"/>
      <c r="E7" s="379"/>
      <c r="F7" s="379"/>
      <c r="G7" s="379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78" t="s">
        <v>3</v>
      </c>
      <c r="C9" s="378"/>
      <c r="D9" s="378"/>
      <c r="E9" s="379"/>
      <c r="F9" s="379"/>
      <c r="G9" s="379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80" t="s">
        <v>3879</v>
      </c>
      <c r="C11" s="380"/>
      <c r="D11" s="380"/>
      <c r="E11" s="381"/>
      <c r="F11" s="381"/>
      <c r="G11" s="381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4145840.4599999995</v>
      </c>
      <c r="D14" s="61">
        <f>SUM(D15:D16)</f>
        <v>4842141</v>
      </c>
      <c r="E14" s="61">
        <f>SUM(E15:E16)</f>
        <v>4729250</v>
      </c>
      <c r="F14" s="61">
        <f>+F15+F16</f>
        <v>4685208</v>
      </c>
      <c r="G14" s="61">
        <f>+G15+G16</f>
        <v>4726408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f>1242139.41-93.65+2903701.05</f>
        <v>4145746.8099999996</v>
      </c>
      <c r="D15" s="373">
        <v>4841876</v>
      </c>
      <c r="E15" s="64">
        <f>'A.1 PRIHODI I RASHODI EK'!F11</f>
        <v>4729050</v>
      </c>
      <c r="F15" s="64">
        <f>'A.1 PRIHODI I RASHODI EK'!G11</f>
        <v>4685158</v>
      </c>
      <c r="G15" s="64">
        <f>'A.1 PRIHODI I RASHODI EK'!H11</f>
        <v>4726358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>
        <v>93.65</v>
      </c>
      <c r="D16" s="373">
        <v>265</v>
      </c>
      <c r="E16" s="64">
        <f>'A.1 PRIHODI I RASHODI EK'!F19</f>
        <v>200</v>
      </c>
      <c r="F16" s="64">
        <f>'A.1 PRIHODI I RASHODI EK'!G19</f>
        <v>50</v>
      </c>
      <c r="G16" s="64">
        <f>'A.1 PRIHODI I RASHODI EK'!H19</f>
        <v>50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4526278</v>
      </c>
      <c r="D17" s="68">
        <f>SUM(D18:D19)</f>
        <v>5020564</v>
      </c>
      <c r="E17" s="68">
        <f>SUM(E18:E19)</f>
        <v>5026674</v>
      </c>
      <c r="F17" s="68">
        <f>+F18+F19</f>
        <v>4915458</v>
      </c>
      <c r="G17" s="68">
        <f>+G18+G19</f>
        <v>4857794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v>4474810</v>
      </c>
      <c r="D18" s="370">
        <v>4857216</v>
      </c>
      <c r="E18" s="69">
        <f>'A.1 PRIHODI I RASHODI EK'!F27</f>
        <v>4962164</v>
      </c>
      <c r="F18" s="69">
        <f>'A.1 PRIHODI I RASHODI EK'!G27</f>
        <v>4852548</v>
      </c>
      <c r="G18" s="69">
        <f>'A.1 PRIHODI I RASHODI EK'!H27</f>
        <v>4805299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>
        <v>51468</v>
      </c>
      <c r="D19" s="370">
        <v>163348</v>
      </c>
      <c r="E19" s="69">
        <f>'A.1 PRIHODI I RASHODI EK'!F35</f>
        <v>64510</v>
      </c>
      <c r="F19" s="69">
        <f>'A.1 PRIHODI I RASHODI EK'!G35</f>
        <v>62910</v>
      </c>
      <c r="G19" s="69">
        <f>'A.1 PRIHODI I RASHODI EK'!H35</f>
        <v>52495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-380437.5400000005</v>
      </c>
      <c r="D20" s="61">
        <f>+D14-D17</f>
        <v>-178423</v>
      </c>
      <c r="E20" s="61">
        <f>+E14-E17</f>
        <v>-297424</v>
      </c>
      <c r="F20" s="61">
        <f>+F14-F17</f>
        <v>-230250</v>
      </c>
      <c r="G20" s="61">
        <f>+G14-G17</f>
        <v>-131386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76"/>
      <c r="C21" s="376"/>
      <c r="D21" s="376"/>
      <c r="E21" s="377"/>
      <c r="F21" s="377"/>
      <c r="G21" s="377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78" t="s">
        <v>3881</v>
      </c>
      <c r="C22" s="378"/>
      <c r="D22" s="378"/>
      <c r="E22" s="379"/>
      <c r="F22" s="379"/>
      <c r="G22" s="379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3"/>
      <c r="D25" s="373"/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3"/>
      <c r="D26" s="373"/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70">
        <v>1956621</v>
      </c>
      <c r="D28" s="370">
        <v>1730042</v>
      </c>
      <c r="E28" s="69">
        <f>+'Unos prijenosa'!D5</f>
        <v>1248330</v>
      </c>
      <c r="F28" s="69">
        <f>+'Unos prijenosa'!D13</f>
        <v>950906</v>
      </c>
      <c r="G28" s="69">
        <f>+'Unos prijenosa'!D21</f>
        <v>720656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1">
        <v>-1576183</v>
      </c>
      <c r="D29" s="371">
        <v>-1551619</v>
      </c>
      <c r="E29" s="72">
        <f>+'Unos prijenosa'!D7</f>
        <v>-950906</v>
      </c>
      <c r="F29" s="72">
        <f>+'Unos prijenosa'!D15</f>
        <v>-720656</v>
      </c>
      <c r="G29" s="73">
        <f>+'Unos prijenosa'!D23</f>
        <v>-589270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380438</v>
      </c>
      <c r="D30" s="68">
        <f>+D27+D28+D29</f>
        <v>178423</v>
      </c>
      <c r="E30" s="68">
        <f>+E27+E28+E29</f>
        <v>297424</v>
      </c>
      <c r="F30" s="68">
        <f t="shared" ref="F30:G30" si="3">+F27+F28+F29</f>
        <v>230250</v>
      </c>
      <c r="G30" s="68">
        <f t="shared" si="3"/>
        <v>131386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76"/>
      <c r="C31" s="376"/>
      <c r="D31" s="376"/>
      <c r="E31" s="377"/>
      <c r="F31" s="377"/>
      <c r="G31" s="377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0.45999999949708581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count="1">
    <dataValidation type="list" allowBlank="1" showInputMessage="1" showErrorMessage="1" prompt="Molimo odabrati proračunskog korisnika iz padajućeg izbornika!" sqref="C1:G1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G3" sqref="G3:I11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8" t="s">
        <v>4040</v>
      </c>
      <c r="B1" s="388"/>
      <c r="C1" s="388"/>
      <c r="D1" s="388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f>3401654+36004</f>
        <v>3437658</v>
      </c>
      <c r="H3" s="224">
        <f>3417223+30310</f>
        <v>3447533</v>
      </c>
      <c r="I3" s="224">
        <f>3433143+16445</f>
        <v>3449588</v>
      </c>
      <c r="J3" s="49"/>
      <c r="K3" t="str">
        <f>IF(E3="","",'OPĆI DIO'!$C$1)</f>
        <v>2292 SVEUČILIŠTE J. J. STROSSMAYERA U OSIJEKU - PRAVNI FAKULTET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31</v>
      </c>
      <c r="D4" s="38" t="str">
        <f t="shared" ref="D4:D66" si="4">IFERROR(VLOOKUP(E4,$R$6:$U$113,4,FALSE),"")</f>
        <v>Vlastiti prihodi</v>
      </c>
      <c r="E4" s="322">
        <v>6614</v>
      </c>
      <c r="F4" s="86" t="str">
        <f t="shared" ref="F4:F66" si="5">IFERROR(VLOOKUP(E4,$R$6:$U$113,2,FALSE),"")</f>
        <v>Prihodi od prodanih proizvoda i robe</v>
      </c>
      <c r="G4" s="224">
        <v>2010</v>
      </c>
      <c r="H4" s="224">
        <v>2010</v>
      </c>
      <c r="I4" s="224">
        <v>2010</v>
      </c>
      <c r="J4" s="49"/>
      <c r="K4" s="246" t="str">
        <f>IF(E4="","",'OPĆI DIO'!$C$1)</f>
        <v>2292 SVEUČILIŠTE J. J. STROSSMAYERA U OSIJEKU - PRAVNI FAKULTET</v>
      </c>
      <c r="L4" s="40" t="str">
        <f t="shared" ref="L4:L67" si="6">LEFT(E4,2)</f>
        <v>66</v>
      </c>
      <c r="M4" s="40" t="str">
        <f t="shared" ref="M4:M67" si="7">LEFT(E4,3)</f>
        <v>661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31</v>
      </c>
      <c r="D5" s="38" t="str">
        <f t="shared" si="4"/>
        <v>Vlastiti prihodi</v>
      </c>
      <c r="E5" s="322">
        <v>6615</v>
      </c>
      <c r="F5" s="86" t="str">
        <f t="shared" si="5"/>
        <v>Prihodi od pruženih usluga</v>
      </c>
      <c r="G5" s="224">
        <f>23600+32890</f>
        <v>56490</v>
      </c>
      <c r="H5" s="224">
        <v>23600</v>
      </c>
      <c r="I5" s="224">
        <v>25200</v>
      </c>
      <c r="J5" s="49"/>
      <c r="K5" s="246" t="str">
        <f>IF(E5="","",'OPĆI DIO'!$C$1)</f>
        <v>2292 SVEUČILIŠTE J. J. STROSSMAYERA U OSIJEKU - PRAVNI FAKULTET</v>
      </c>
      <c r="L5" s="40" t="str">
        <f t="shared" si="6"/>
        <v>66</v>
      </c>
      <c r="M5" s="40" t="str">
        <f t="shared" si="7"/>
        <v>661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31</v>
      </c>
      <c r="D6" s="38" t="str">
        <f t="shared" si="4"/>
        <v>Vlastiti prihodi</v>
      </c>
      <c r="E6" s="322">
        <v>641320031</v>
      </c>
      <c r="F6" s="86" t="str">
        <f t="shared" si="5"/>
        <v>Kamate na depozite po viđenju izvor 31</v>
      </c>
      <c r="G6" s="224">
        <v>80</v>
      </c>
      <c r="H6" s="224">
        <v>80</v>
      </c>
      <c r="I6" s="224">
        <v>80</v>
      </c>
      <c r="J6" s="49"/>
      <c r="K6" s="246" t="str">
        <f>IF(E6="","",'OPĆI DIO'!$C$1)</f>
        <v>2292 SVEUČILIŠTE J. J. STROSSMAYERA U OSIJEKU - PRAVNI FAKULTET</v>
      </c>
      <c r="L6" s="40" t="str">
        <f>LEFT(E6,2)</f>
        <v>64</v>
      </c>
      <c r="M6" s="40" t="str">
        <f t="shared" si="7"/>
        <v>641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71</v>
      </c>
      <c r="D7" s="38" t="str">
        <f t="shared" si="4"/>
        <v>Prihodi od prodaje ili zamjene nefinancijske imovine i naknade s naslova osiguranja</v>
      </c>
      <c r="E7" s="322">
        <v>721110071</v>
      </c>
      <c r="F7" s="86" t="str">
        <f t="shared" si="5"/>
        <v>Stambeni objekti za zaposlene izvor 71</v>
      </c>
      <c r="G7" s="224">
        <v>200</v>
      </c>
      <c r="H7" s="224">
        <v>50</v>
      </c>
      <c r="I7" s="224">
        <v>50</v>
      </c>
      <c r="J7" s="49"/>
      <c r="K7" s="246" t="str">
        <f>IF(E7="","",'OPĆI DIO'!$C$1)</f>
        <v>2292 SVEUČILIŠTE J. J. STROSSMAYERA U OSIJEKU - PRAVNI FAKULTET</v>
      </c>
      <c r="L7" s="40" t="str">
        <f t="shared" si="6"/>
        <v>72</v>
      </c>
      <c r="M7" s="40" t="str">
        <f t="shared" si="7"/>
        <v>721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52</v>
      </c>
      <c r="D8" s="38" t="str">
        <f t="shared" si="4"/>
        <v xml:space="preserve">Ostale pomoći i darovnice </v>
      </c>
      <c r="E8" s="322">
        <v>6391</v>
      </c>
      <c r="F8" s="86" t="str">
        <f t="shared" si="5"/>
        <v>Tekući prijenosi između proračunskih korisnika istog proračuna</v>
      </c>
      <c r="G8" s="224">
        <v>24000</v>
      </c>
      <c r="H8" s="224">
        <v>21000</v>
      </c>
      <c r="I8" s="224"/>
      <c r="J8" s="49" t="s">
        <v>4834</v>
      </c>
      <c r="K8" s="246" t="str">
        <f>IF(E8="","",'OPĆI DIO'!$C$1)</f>
        <v>2292 SVEUČILIŠTE J. J. STROSSMAYERA U OSIJEKU - PRAVNI FAKULTET</v>
      </c>
      <c r="L8" s="40" t="str">
        <f t="shared" si="6"/>
        <v>63</v>
      </c>
      <c r="M8" s="40" t="str">
        <f t="shared" si="7"/>
        <v>639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52</v>
      </c>
      <c r="D9" s="38" t="str">
        <f t="shared" si="4"/>
        <v xml:space="preserve">Ostale pomoći i darovnice </v>
      </c>
      <c r="E9" s="322">
        <v>6391</v>
      </c>
      <c r="F9" s="86" t="str">
        <f t="shared" si="5"/>
        <v>Tekući prijenosi između proračunskih korisnika istog proračuna</v>
      </c>
      <c r="G9" s="224">
        <v>13790</v>
      </c>
      <c r="H9" s="224"/>
      <c r="I9" s="224"/>
      <c r="J9" s="49" t="s">
        <v>4835</v>
      </c>
      <c r="K9" s="246" t="str">
        <f>IF(E9="","",'OPĆI DIO'!$C$1)</f>
        <v>2292 SVEUČILIŠTE J. J. STROSSMAYERA U OSIJEKU - PRAVNI FAKULTET</v>
      </c>
      <c r="L9" s="40" t="str">
        <f t="shared" si="6"/>
        <v>63</v>
      </c>
      <c r="M9" s="40" t="str">
        <f t="shared" si="7"/>
        <v>639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08006</v>
      </c>
      <c r="B10" s="319" t="str">
        <f>IF(E10="","",VLOOKUP('OPĆI DIO'!$C$1,'OPĆI DIO'!$N$4:$W$137,9,FALSE))</f>
        <v>Sveučilišta i veleučilišta u Republici Hrvatskoj</v>
      </c>
      <c r="C10" s="83">
        <f t="shared" si="3"/>
        <v>52</v>
      </c>
      <c r="D10" s="38" t="str">
        <f t="shared" si="4"/>
        <v xml:space="preserve">Ostale pomoći i darovnice </v>
      </c>
      <c r="E10" s="324">
        <v>6391</v>
      </c>
      <c r="F10" s="86" t="str">
        <f t="shared" si="5"/>
        <v>Tekući prijenosi između proračunskih korisnika istog proračuna</v>
      </c>
      <c r="G10" s="224">
        <v>57256</v>
      </c>
      <c r="H10" s="224"/>
      <c r="I10" s="224"/>
      <c r="J10" s="49" t="s">
        <v>4836</v>
      </c>
      <c r="K10" s="246" t="str">
        <f>IF(E10="","",'OPĆI DIO'!$C$1)</f>
        <v>2292 SVEUČILIŠTE J. J. STROSSMAYERA U OSIJEKU - PRAVNI FAKULTET</v>
      </c>
      <c r="L10" s="40" t="str">
        <f t="shared" si="6"/>
        <v>63</v>
      </c>
      <c r="M10" s="40" t="str">
        <f t="shared" si="7"/>
        <v>639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08006</v>
      </c>
      <c r="B11" s="319" t="str">
        <f>IF(E11="","",VLOOKUP('OPĆI DIO'!$C$1,'OPĆI DIO'!$N$4:$W$137,9,FALSE))</f>
        <v>Sveučilišta i veleučilišta u Republici Hrvatskoj</v>
      </c>
      <c r="C11" s="83">
        <f t="shared" si="3"/>
        <v>43</v>
      </c>
      <c r="D11" s="38" t="str">
        <f t="shared" si="4"/>
        <v>Ostali prihodi za posebne namjene</v>
      </c>
      <c r="E11" s="324">
        <v>65264</v>
      </c>
      <c r="F11" s="86" t="str">
        <f t="shared" si="5"/>
        <v>Sufinanciranje cijene usluge, participacije i slično</v>
      </c>
      <c r="G11" s="224">
        <v>1137766</v>
      </c>
      <c r="H11" s="224">
        <v>1190935</v>
      </c>
      <c r="I11" s="224">
        <v>1249480</v>
      </c>
      <c r="J11" s="49"/>
      <c r="K11" s="246" t="str">
        <f>IF(E11="","",'OPĆI DIO'!$C$1)</f>
        <v>2292 SVEUČILIŠTE J. J. STROSSMAYERA U OSIJEKU - PRAVNI FAKULTET</v>
      </c>
      <c r="L11" s="40" t="str">
        <f t="shared" si="6"/>
        <v>65</v>
      </c>
      <c r="M11" s="40" t="str">
        <f t="shared" si="7"/>
        <v>652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/>
      </c>
      <c r="B12" s="319" t="str">
        <f>IF(E12="","",VLOOKUP('OPĆI DIO'!$C$1,'OPĆI DIO'!$N$4:$W$137,9,FALSE))</f>
        <v/>
      </c>
      <c r="C12" s="83" t="str">
        <f t="shared" si="3"/>
        <v/>
      </c>
      <c r="D12" s="38" t="str">
        <f t="shared" si="4"/>
        <v/>
      </c>
      <c r="E12" s="324"/>
      <c r="F12" s="86" t="str">
        <f t="shared" si="5"/>
        <v/>
      </c>
      <c r="G12" s="224"/>
      <c r="H12" s="224"/>
      <c r="I12" s="224"/>
      <c r="J12" s="49"/>
      <c r="K12" s="246" t="str">
        <f>IF(E12="","",'OPĆI DIO'!$C$1)</f>
        <v/>
      </c>
      <c r="L12" s="40" t="str">
        <f t="shared" si="6"/>
        <v/>
      </c>
      <c r="M12" s="40" t="str">
        <f t="shared" si="7"/>
        <v/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/>
      </c>
      <c r="B13" s="319" t="str">
        <f>IF(E13="","",VLOOKUP('OPĆI DIO'!$C$1,'OPĆI DIO'!$N$4:$W$137,9,FALSE))</f>
        <v/>
      </c>
      <c r="C13" s="83" t="str">
        <f t="shared" si="3"/>
        <v/>
      </c>
      <c r="D13" s="38" t="str">
        <f t="shared" si="4"/>
        <v/>
      </c>
      <c r="E13" s="324"/>
      <c r="F13" s="86" t="str">
        <f t="shared" si="5"/>
        <v/>
      </c>
      <c r="G13" s="224"/>
      <c r="H13" s="224"/>
      <c r="I13" s="224"/>
      <c r="J13" s="49"/>
      <c r="K13" s="246" t="str">
        <f>IF(E13="","",'OPĆI DIO'!$C$1)</f>
        <v/>
      </c>
      <c r="L13" s="40" t="str">
        <f t="shared" si="6"/>
        <v/>
      </c>
      <c r="M13" s="40" t="str">
        <f t="shared" si="7"/>
        <v/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/>
      </c>
      <c r="B14" s="319" t="str">
        <f>IF(E14="","",VLOOKUP('OPĆI DIO'!$C$1,'OPĆI DIO'!$N$4:$W$137,9,FALSE))</f>
        <v/>
      </c>
      <c r="C14" s="83" t="str">
        <f t="shared" si="3"/>
        <v/>
      </c>
      <c r="D14" s="38" t="str">
        <f t="shared" si="4"/>
        <v/>
      </c>
      <c r="E14" s="322"/>
      <c r="F14" s="86" t="str">
        <f t="shared" si="5"/>
        <v/>
      </c>
      <c r="G14" s="224"/>
      <c r="H14" s="224"/>
      <c r="I14" s="224"/>
      <c r="J14" s="49"/>
      <c r="K14" s="246" t="str">
        <f>IF(E14="","",'OPĆI DIO'!$C$1)</f>
        <v/>
      </c>
      <c r="L14" s="40" t="str">
        <f t="shared" si="6"/>
        <v/>
      </c>
      <c r="M14" s="40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/>
      </c>
      <c r="B15" s="319" t="str">
        <f>IF(E15="","",VLOOKUP('OPĆI DIO'!$C$1,'OPĆI DIO'!$N$4:$W$137,9,FALSE))</f>
        <v/>
      </c>
      <c r="C15" s="83" t="str">
        <f t="shared" si="3"/>
        <v/>
      </c>
      <c r="D15" s="38" t="str">
        <f t="shared" si="4"/>
        <v/>
      </c>
      <c r="E15" s="322"/>
      <c r="F15" s="86" t="str">
        <f t="shared" si="5"/>
        <v/>
      </c>
      <c r="G15" s="224"/>
      <c r="H15" s="224"/>
      <c r="I15" s="224"/>
      <c r="J15" s="49"/>
      <c r="K15" s="246" t="str">
        <f>IF(E15="","",'OPĆI DIO'!$C$1)</f>
        <v/>
      </c>
      <c r="L15" s="40" t="str">
        <f t="shared" si="6"/>
        <v/>
      </c>
      <c r="M15" s="40" t="str">
        <f t="shared" si="7"/>
        <v/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324"/>
      <c r="F17" s="86" t="str">
        <f t="shared" si="5"/>
        <v/>
      </c>
      <c r="G17" s="224"/>
      <c r="H17" s="224"/>
      <c r="I17" s="224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07"/>
  <sheetViews>
    <sheetView showGridLines="0" zoomScale="90" zoomScaleNormal="90" workbookViewId="0">
      <pane ySplit="2" topLeftCell="A72" activePane="bottomLeft" state="frozen"/>
      <selection pane="bottomLeft" activeCell="J3" sqref="J3:L91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9" t="s">
        <v>4041</v>
      </c>
      <c r="B1" s="389"/>
      <c r="C1" s="389"/>
      <c r="D1" s="389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374" t="s">
        <v>60</v>
      </c>
      <c r="H3" s="45" t="str">
        <f>IFERROR(VLOOKUP(G3,$AC$6:$AD$344,2,FALSE),"")</f>
        <v>REDOVNA DJELATNOST SVEUČILIŠTA U OSIJEKU</v>
      </c>
      <c r="I3" s="45" t="str">
        <f>IFERROR(VLOOKUP(G3,$AC$6:$AG$344,3,FALSE),"")</f>
        <v>0942</v>
      </c>
      <c r="J3" s="224">
        <f>2671759+36004</f>
        <v>2707763</v>
      </c>
      <c r="K3" s="224">
        <f>2684852+30310</f>
        <v>2715162</v>
      </c>
      <c r="L3" s="224">
        <f>2698270+16445</f>
        <v>2714715</v>
      </c>
      <c r="M3" s="49"/>
      <c r="N3" s="246" t="str">
        <f>IF(C3="","",'OPĆI DIO'!$C$1)</f>
        <v>2292 SVEUČILIŠTE J. J. STROSSMAYERA U OSIJEKU - PRAVNI FAKULTET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3132</v>
      </c>
      <c r="F4" s="45" t="str">
        <f t="shared" ref="F4:F67" si="2">IFERROR(VLOOKUP(E4,$W$5:$Y$129,2,FALSE),"")</f>
        <v>Doprinosi za obvezno zdravstveno osiguranje</v>
      </c>
      <c r="G4" s="374" t="s">
        <v>60</v>
      </c>
      <c r="H4" s="45" t="str">
        <f t="shared" ref="H4:H67" si="3">IFERROR(VLOOKUP(G4,$AC$6:$AD$344,2,FALSE),"")</f>
        <v>REDOVNA DJELATNOST SVEUČILIŠTA U OSIJEKU</v>
      </c>
      <c r="I4" s="45" t="str">
        <f t="shared" ref="I4:I67" si="4">IFERROR(VLOOKUP(G4,$AC$6:$AG$344,3,FALSE),"")</f>
        <v>0942</v>
      </c>
      <c r="J4" s="224">
        <v>407247</v>
      </c>
      <c r="K4" s="224">
        <v>409235</v>
      </c>
      <c r="L4" s="224">
        <v>411246</v>
      </c>
      <c r="M4" s="49"/>
      <c r="N4" s="246" t="str">
        <f>IF(C4="","",'OPĆI DIO'!$C$1)</f>
        <v>2292 SVEUČILIŠTE J. J. STROSSMAYERA U OSIJEKU - PRAVNI FAKULTET</v>
      </c>
      <c r="O4" s="40" t="str">
        <f t="shared" ref="O4:O67" si="5">LEFT(E4,3)</f>
        <v>313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3121</v>
      </c>
      <c r="F5" s="45" t="str">
        <f t="shared" si="2"/>
        <v>Ostali rashodi za zaposlene</v>
      </c>
      <c r="G5" s="374" t="s">
        <v>60</v>
      </c>
      <c r="H5" s="45" t="str">
        <f t="shared" si="3"/>
        <v>REDOVNA DJELATNOST SVEUČILIŠTA U OSIJEKU</v>
      </c>
      <c r="I5" s="45" t="str">
        <f t="shared" si="4"/>
        <v>0942</v>
      </c>
      <c r="J5" s="224">
        <v>67075</v>
      </c>
      <c r="K5" s="224">
        <v>67402</v>
      </c>
      <c r="L5" s="224">
        <v>67732</v>
      </c>
      <c r="M5" s="49"/>
      <c r="N5" s="246" t="str">
        <f>IF(C5="","",'OPĆI DIO'!$C$1)</f>
        <v>2292 SVEUČILIŠTE J. J. STROSSMAYERA U OSIJEKU - PRAVNI FAKULTET</v>
      </c>
      <c r="O5" s="40" t="str">
        <f t="shared" si="5"/>
        <v>312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3212</v>
      </c>
      <c r="F6" s="45" t="str">
        <f t="shared" si="2"/>
        <v>Naknade za prijevoz, za rad na terenu i odvojeni život</v>
      </c>
      <c r="G6" s="374" t="s">
        <v>60</v>
      </c>
      <c r="H6" s="45" t="str">
        <f t="shared" si="3"/>
        <v>REDOVNA DJELATNOST SVEUČILIŠTA U OSIJEKU</v>
      </c>
      <c r="I6" s="45" t="str">
        <f t="shared" si="4"/>
        <v>0942</v>
      </c>
      <c r="J6" s="224">
        <v>28779</v>
      </c>
      <c r="K6" s="224">
        <v>28920</v>
      </c>
      <c r="L6" s="224">
        <v>29061</v>
      </c>
      <c r="M6" s="49"/>
      <c r="N6" s="246" t="str">
        <f>IF(C6="","",'OPĆI DIO'!$C$1)</f>
        <v>2292 SVEUČILIŠTE J. J. STROSSMAYERA U OSIJEKU - PRAVNI FAKULTET</v>
      </c>
      <c r="O6" s="40" t="str">
        <f t="shared" si="5"/>
        <v>321</v>
      </c>
      <c r="P6" s="40" t="str">
        <f t="shared" si="6"/>
        <v>32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3236</v>
      </c>
      <c r="F7" s="45" t="str">
        <f t="shared" si="2"/>
        <v>Zdravstvene i veterinarske usluge</v>
      </c>
      <c r="G7" s="374" t="s">
        <v>60</v>
      </c>
      <c r="H7" s="45" t="str">
        <f t="shared" si="3"/>
        <v>REDOVNA DJELATNOST SVEUČILIŠTA U OSIJEKU</v>
      </c>
      <c r="I7" s="45" t="str">
        <f t="shared" si="4"/>
        <v>0942</v>
      </c>
      <c r="J7" s="224">
        <v>4109</v>
      </c>
      <c r="K7" s="224">
        <v>4129</v>
      </c>
      <c r="L7" s="224">
        <v>4149</v>
      </c>
      <c r="M7" s="49"/>
      <c r="N7" s="246" t="str">
        <f>IF(C7="","",'OPĆI DIO'!$C$1)</f>
        <v>2292 SVEUČILIŠTE J. J. STROSSMAYERA U OSIJEKU - PRAVNI FAKULTET</v>
      </c>
      <c r="O7" s="40" t="str">
        <f t="shared" si="5"/>
        <v>323</v>
      </c>
      <c r="P7" s="40" t="str">
        <f t="shared" si="6"/>
        <v>32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3211</v>
      </c>
      <c r="F8" s="45" t="str">
        <f t="shared" si="2"/>
        <v>Službena putovanja</v>
      </c>
      <c r="G8" s="328" t="s">
        <v>665</v>
      </c>
      <c r="H8" s="45" t="str">
        <f t="shared" si="3"/>
        <v>PROGRAMSKO FINANCIRANJE JAVNIH VISOKIH UČILIŠTA</v>
      </c>
      <c r="I8" s="45" t="str">
        <f t="shared" si="4"/>
        <v>0942</v>
      </c>
      <c r="J8" s="224">
        <v>18300</v>
      </c>
      <c r="K8" s="224">
        <v>18300</v>
      </c>
      <c r="L8" s="224">
        <v>18300</v>
      </c>
      <c r="M8" s="49"/>
      <c r="N8" s="246" t="str">
        <f>IF(C8="","",'OPĆI DIO'!$C$1)</f>
        <v>2292 SVEUČILIŠTE J. J. STROSSMAYERA U OSIJEKU - PRAVNI FAKULTET</v>
      </c>
      <c r="O8" s="40" t="str">
        <f t="shared" si="5"/>
        <v>321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3213</v>
      </c>
      <c r="F9" s="45" t="str">
        <f t="shared" si="2"/>
        <v>Stručno usavršavanje zaposlenika</v>
      </c>
      <c r="G9" s="328" t="s">
        <v>665</v>
      </c>
      <c r="H9" s="45" t="str">
        <f t="shared" si="3"/>
        <v>PROGRAMSKO FINANCIRANJE JAVNIH VISOKIH UČILIŠTA</v>
      </c>
      <c r="I9" s="45" t="str">
        <f t="shared" si="4"/>
        <v>0942</v>
      </c>
      <c r="J9" s="224">
        <v>6900</v>
      </c>
      <c r="K9" s="224">
        <v>6900</v>
      </c>
      <c r="L9" s="224">
        <v>6900</v>
      </c>
      <c r="M9" s="49"/>
      <c r="N9" s="246" t="str">
        <f>IF(C9="","",'OPĆI DIO'!$C$1)</f>
        <v>2292 SVEUČILIŠTE J. J. STROSSMAYERA U OSIJEKU - PRAVNI FAKULTET</v>
      </c>
      <c r="O9" s="40" t="str">
        <f t="shared" si="5"/>
        <v>321</v>
      </c>
      <c r="P9" s="40" t="str">
        <f t="shared" si="6"/>
        <v>32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3221</v>
      </c>
      <c r="F10" s="45" t="str">
        <f t="shared" si="2"/>
        <v>Uredski materijal i ostali materijalni rashodi</v>
      </c>
      <c r="G10" s="328" t="s">
        <v>665</v>
      </c>
      <c r="H10" s="45" t="str">
        <f t="shared" si="3"/>
        <v>PROGRAMSKO FINANCIRANJE JAVNIH VISOKIH UČILIŠTA</v>
      </c>
      <c r="I10" s="45" t="str">
        <f t="shared" si="4"/>
        <v>0942</v>
      </c>
      <c r="J10" s="224">
        <v>8600</v>
      </c>
      <c r="K10" s="224">
        <v>8600</v>
      </c>
      <c r="L10" s="224">
        <v>8600</v>
      </c>
      <c r="M10" s="49"/>
      <c r="N10" s="246" t="str">
        <f>IF(C10="","",'OPĆI DIO'!$C$1)</f>
        <v>2292 SVEUČILIŠTE J. J. STROSSMAYERA U OSIJEKU - PRAVNI FAKULTET</v>
      </c>
      <c r="O10" s="40" t="str">
        <f t="shared" si="5"/>
        <v>322</v>
      </c>
      <c r="P10" s="40" t="str">
        <f t="shared" si="6"/>
        <v>32</v>
      </c>
      <c r="Q10" s="40" t="str">
        <f t="shared" si="7"/>
        <v>11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3223</v>
      </c>
      <c r="F11" s="45" t="str">
        <f t="shared" si="2"/>
        <v>Energija</v>
      </c>
      <c r="G11" s="328" t="s">
        <v>665</v>
      </c>
      <c r="H11" s="45" t="str">
        <f t="shared" si="3"/>
        <v>PROGRAMSKO FINANCIRANJE JAVNIH VISOKIH UČILIŠTA</v>
      </c>
      <c r="I11" s="45" t="str">
        <f t="shared" si="4"/>
        <v>0942</v>
      </c>
      <c r="J11" s="224">
        <v>25000</v>
      </c>
      <c r="K11" s="224">
        <v>25000</v>
      </c>
      <c r="L11" s="224">
        <v>25000</v>
      </c>
      <c r="M11" s="49"/>
      <c r="N11" s="246" t="str">
        <f>IF(C11="","",'OPĆI DIO'!$C$1)</f>
        <v>2292 SVEUČILIŠTE J. J. STROSSMAYERA U OSIJEKU - PRAVNI FAKULTET</v>
      </c>
      <c r="O11" s="40" t="str">
        <f t="shared" si="5"/>
        <v>322</v>
      </c>
      <c r="P11" s="40" t="str">
        <f t="shared" si="6"/>
        <v>32</v>
      </c>
      <c r="Q11" s="40" t="str">
        <f t="shared" si="7"/>
        <v>11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3231</v>
      </c>
      <c r="F12" s="45" t="str">
        <f t="shared" si="2"/>
        <v>Usluge telefona, pošte i prijevoza</v>
      </c>
      <c r="G12" s="328" t="s">
        <v>665</v>
      </c>
      <c r="H12" s="45" t="str">
        <f t="shared" si="3"/>
        <v>PROGRAMSKO FINANCIRANJE JAVNIH VISOKIH UČILIŠTA</v>
      </c>
      <c r="I12" s="45" t="str">
        <f t="shared" si="4"/>
        <v>0942</v>
      </c>
      <c r="J12" s="224">
        <v>3000</v>
      </c>
      <c r="K12" s="224">
        <v>3000</v>
      </c>
      <c r="L12" s="224">
        <v>3000</v>
      </c>
      <c r="M12" s="49"/>
      <c r="N12" s="246" t="str">
        <f>IF(C12="","",'OPĆI DIO'!$C$1)</f>
        <v>2292 SVEUČILIŠTE J. J. STROSSMAYERA U OSIJEKU - PRAVNI FAKULTET</v>
      </c>
      <c r="O12" s="40" t="str">
        <f t="shared" si="5"/>
        <v>323</v>
      </c>
      <c r="P12" s="40" t="str">
        <f t="shared" si="6"/>
        <v>32</v>
      </c>
      <c r="Q12" s="40" t="str">
        <f t="shared" si="7"/>
        <v>11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3232</v>
      </c>
      <c r="F13" s="45" t="str">
        <f t="shared" si="2"/>
        <v>Usluge tekućeg i investicijskog održavanja</v>
      </c>
      <c r="G13" s="328" t="s">
        <v>665</v>
      </c>
      <c r="H13" s="45" t="str">
        <f t="shared" si="3"/>
        <v>PROGRAMSKO FINANCIRANJE JAVNIH VISOKIH UČILIŠTA</v>
      </c>
      <c r="I13" s="45" t="str">
        <f t="shared" si="4"/>
        <v>0942</v>
      </c>
      <c r="J13" s="224">
        <v>9700</v>
      </c>
      <c r="K13" s="224">
        <v>9700</v>
      </c>
      <c r="L13" s="224">
        <v>9700</v>
      </c>
      <c r="M13" s="49"/>
      <c r="N13" s="246" t="str">
        <f>IF(C13="","",'OPĆI DIO'!$C$1)</f>
        <v>2292 SVEUČILIŠTE J. J. STROSSMAYERA U OSIJEKU - PRAVNI FAKULTET</v>
      </c>
      <c r="O13" s="40" t="str">
        <f t="shared" si="5"/>
        <v>323</v>
      </c>
      <c r="P13" s="40" t="str">
        <f t="shared" si="6"/>
        <v>32</v>
      </c>
      <c r="Q13" s="40" t="str">
        <f t="shared" si="7"/>
        <v>11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3234</v>
      </c>
      <c r="F14" s="45" t="str">
        <f t="shared" si="2"/>
        <v>Komunalne usluge</v>
      </c>
      <c r="G14" s="328" t="s">
        <v>665</v>
      </c>
      <c r="H14" s="45" t="str">
        <f t="shared" si="3"/>
        <v>PROGRAMSKO FINANCIRANJE JAVNIH VISOKIH UČILIŠTA</v>
      </c>
      <c r="I14" s="45" t="str">
        <f t="shared" si="4"/>
        <v>0942</v>
      </c>
      <c r="J14" s="224">
        <v>4800</v>
      </c>
      <c r="K14" s="224">
        <v>4800</v>
      </c>
      <c r="L14" s="224">
        <v>4800</v>
      </c>
      <c r="M14" s="49"/>
      <c r="N14" s="246" t="str">
        <f>IF(C14="","",'OPĆI DIO'!$C$1)</f>
        <v>2292 SVEUČILIŠTE J. J. STROSSMAYERA U OSIJEKU - PRAVNI FAKULTET</v>
      </c>
      <c r="O14" s="40" t="str">
        <f t="shared" si="5"/>
        <v>323</v>
      </c>
      <c r="P14" s="40" t="str">
        <f t="shared" si="6"/>
        <v>32</v>
      </c>
      <c r="Q14" s="40" t="str">
        <f t="shared" si="7"/>
        <v>11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3235</v>
      </c>
      <c r="F15" s="45" t="str">
        <f t="shared" si="2"/>
        <v>Zakupnine i najamnine</v>
      </c>
      <c r="G15" s="328" t="s">
        <v>665</v>
      </c>
      <c r="H15" s="45" t="str">
        <f t="shared" si="3"/>
        <v>PROGRAMSKO FINANCIRANJE JAVNIH VISOKIH UČILIŠTA</v>
      </c>
      <c r="I15" s="45" t="str">
        <f t="shared" si="4"/>
        <v>0942</v>
      </c>
      <c r="J15" s="224">
        <v>45000</v>
      </c>
      <c r="K15" s="224">
        <v>45000</v>
      </c>
      <c r="L15" s="224">
        <v>45000</v>
      </c>
      <c r="M15" s="49"/>
      <c r="N15" s="246" t="str">
        <f>IF(C15="","",'OPĆI DIO'!$C$1)</f>
        <v>2292 SVEUČILIŠTE J. J. STROSSMAYERA U OSIJEKU - PRAVNI FAKULTET</v>
      </c>
      <c r="O15" s="40" t="str">
        <f t="shared" si="5"/>
        <v>323</v>
      </c>
      <c r="P15" s="40" t="str">
        <f t="shared" si="6"/>
        <v>32</v>
      </c>
      <c r="Q15" s="40" t="str">
        <f t="shared" si="7"/>
        <v>11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3237</v>
      </c>
      <c r="F16" s="45" t="str">
        <f t="shared" si="2"/>
        <v>Intelektualne i osobne usluge</v>
      </c>
      <c r="G16" s="328" t="s">
        <v>665</v>
      </c>
      <c r="H16" s="45" t="str">
        <f t="shared" si="3"/>
        <v>PROGRAMSKO FINANCIRANJE JAVNIH VISOKIH UČILIŠTA</v>
      </c>
      <c r="I16" s="45" t="str">
        <f t="shared" si="4"/>
        <v>0942</v>
      </c>
      <c r="J16" s="224">
        <v>47485</v>
      </c>
      <c r="K16" s="224">
        <v>47485</v>
      </c>
      <c r="L16" s="224">
        <v>47485</v>
      </c>
      <c r="M16" s="49"/>
      <c r="N16" s="246" t="str">
        <f>IF(C16="","",'OPĆI DIO'!$C$1)</f>
        <v>2292 SVEUČILIŠTE J. J. STROSSMAYERA U OSIJEKU - PRAVNI FAKULTET</v>
      </c>
      <c r="O16" s="40" t="str">
        <f t="shared" si="5"/>
        <v>323</v>
      </c>
      <c r="P16" s="40" t="str">
        <f t="shared" si="6"/>
        <v>32</v>
      </c>
      <c r="Q16" s="40" t="str">
        <f t="shared" si="7"/>
        <v>11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3238</v>
      </c>
      <c r="F17" s="45" t="str">
        <f t="shared" si="2"/>
        <v>Računalne usluge</v>
      </c>
      <c r="G17" s="328" t="s">
        <v>665</v>
      </c>
      <c r="H17" s="45" t="str">
        <f t="shared" si="3"/>
        <v>PROGRAMSKO FINANCIRANJE JAVNIH VISOKIH UČILIŠTA</v>
      </c>
      <c r="I17" s="45" t="str">
        <f t="shared" si="4"/>
        <v>0942</v>
      </c>
      <c r="J17" s="224">
        <v>5000</v>
      </c>
      <c r="K17" s="224">
        <v>5000</v>
      </c>
      <c r="L17" s="224">
        <v>5000</v>
      </c>
      <c r="M17" s="49"/>
      <c r="N17" s="246" t="str">
        <f>IF(C17="","",'OPĆI DIO'!$C$1)</f>
        <v>2292 SVEUČILIŠTE J. J. STROSSMAYERA U OSIJEKU - PRAVNI FAKULTET</v>
      </c>
      <c r="O17" s="40" t="str">
        <f t="shared" si="5"/>
        <v>323</v>
      </c>
      <c r="P17" s="40" t="str">
        <f t="shared" si="6"/>
        <v>32</v>
      </c>
      <c r="Q17" s="40" t="str">
        <f t="shared" si="7"/>
        <v>11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3239</v>
      </c>
      <c r="F18" s="45" t="str">
        <f t="shared" si="2"/>
        <v>Ostale usluge</v>
      </c>
      <c r="G18" s="328" t="s">
        <v>665</v>
      </c>
      <c r="H18" s="45" t="str">
        <f t="shared" si="3"/>
        <v>PROGRAMSKO FINANCIRANJE JAVNIH VISOKIH UČILIŠTA</v>
      </c>
      <c r="I18" s="45" t="str">
        <f t="shared" si="4"/>
        <v>0942</v>
      </c>
      <c r="J18" s="224">
        <v>8600</v>
      </c>
      <c r="K18" s="224">
        <v>8600</v>
      </c>
      <c r="L18" s="224">
        <v>8600</v>
      </c>
      <c r="M18" s="49"/>
      <c r="N18" s="246" t="str">
        <f>IF(C18="","",'OPĆI DIO'!$C$1)</f>
        <v>2292 SVEUČILIŠTE J. J. STROSSMAYERA U OSIJEKU - PRAVNI FAKULTET</v>
      </c>
      <c r="O18" s="40" t="str">
        <f t="shared" si="5"/>
        <v>323</v>
      </c>
      <c r="P18" s="40" t="str">
        <f t="shared" si="6"/>
        <v>32</v>
      </c>
      <c r="Q18" s="40" t="str">
        <f t="shared" si="7"/>
        <v>11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3241</v>
      </c>
      <c r="F19" s="45" t="str">
        <f t="shared" si="2"/>
        <v>Naknade troškova osobama izvan radnog odnosa</v>
      </c>
      <c r="G19" s="328" t="s">
        <v>665</v>
      </c>
      <c r="H19" s="45" t="str">
        <f t="shared" si="3"/>
        <v>PROGRAMSKO FINANCIRANJE JAVNIH VISOKIH UČILIŠTA</v>
      </c>
      <c r="I19" s="45" t="str">
        <f t="shared" si="4"/>
        <v>0942</v>
      </c>
      <c r="J19" s="224">
        <v>15700</v>
      </c>
      <c r="K19" s="224">
        <v>15700</v>
      </c>
      <c r="L19" s="224">
        <v>15700</v>
      </c>
      <c r="M19" s="49"/>
      <c r="N19" s="246" t="str">
        <f>IF(C19="","",'OPĆI DIO'!$C$1)</f>
        <v>2292 SVEUČILIŠTE J. J. STROSSMAYERA U OSIJEKU - PRAVNI FAKULTET</v>
      </c>
      <c r="O19" s="40" t="str">
        <f t="shared" si="5"/>
        <v>324</v>
      </c>
      <c r="P19" s="40" t="str">
        <f t="shared" si="6"/>
        <v>32</v>
      </c>
      <c r="Q19" s="40" t="str">
        <f t="shared" si="7"/>
        <v>11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3293</v>
      </c>
      <c r="F20" s="45" t="str">
        <f t="shared" si="2"/>
        <v>Reprezentacija</v>
      </c>
      <c r="G20" s="328" t="s">
        <v>665</v>
      </c>
      <c r="H20" s="45" t="str">
        <f t="shared" si="3"/>
        <v>PROGRAMSKO FINANCIRANJE JAVNIH VISOKIH UČILIŠTA</v>
      </c>
      <c r="I20" s="45" t="str">
        <f t="shared" si="4"/>
        <v>0942</v>
      </c>
      <c r="J20" s="224">
        <v>500</v>
      </c>
      <c r="K20" s="224">
        <v>500</v>
      </c>
      <c r="L20" s="224">
        <v>500</v>
      </c>
      <c r="M20" s="49"/>
      <c r="N20" s="246" t="str">
        <f>IF(C20="","",'OPĆI DIO'!$C$1)</f>
        <v>2292 SVEUČILIŠTE J. J. STROSSMAYERA U OSIJEKU - PRAVNI FAKULTET</v>
      </c>
      <c r="O20" s="40" t="str">
        <f t="shared" si="5"/>
        <v>329</v>
      </c>
      <c r="P20" s="40" t="str">
        <f t="shared" si="6"/>
        <v>32</v>
      </c>
      <c r="Q20" s="40" t="str">
        <f t="shared" si="7"/>
        <v>11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3431</v>
      </c>
      <c r="F21" s="45" t="str">
        <f t="shared" si="2"/>
        <v>Bankarske usluge i usluge platnog prometa</v>
      </c>
      <c r="G21" s="328" t="s">
        <v>665</v>
      </c>
      <c r="H21" s="45" t="str">
        <f t="shared" si="3"/>
        <v>PROGRAMSKO FINANCIRANJE JAVNIH VISOKIH UČILIŠTA</v>
      </c>
      <c r="I21" s="45" t="str">
        <f t="shared" si="4"/>
        <v>0942</v>
      </c>
      <c r="J21" s="224">
        <v>200</v>
      </c>
      <c r="K21" s="224">
        <v>200</v>
      </c>
      <c r="L21" s="224">
        <v>200</v>
      </c>
      <c r="M21" s="49"/>
      <c r="N21" s="246" t="str">
        <f>IF(C21="","",'OPĆI DIO'!$C$1)</f>
        <v>2292 SVEUČILIŠTE J. J. STROSSMAYERA U OSIJEKU - PRAVNI FAKULTET</v>
      </c>
      <c r="O21" s="40" t="str">
        <f t="shared" si="5"/>
        <v>343</v>
      </c>
      <c r="P21" s="40" t="str">
        <f t="shared" si="6"/>
        <v>34</v>
      </c>
      <c r="Q21" s="40" t="str">
        <f t="shared" si="7"/>
        <v>11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1"/>
        <v>Opći prihodi i primici</v>
      </c>
      <c r="E22" s="50">
        <v>4221</v>
      </c>
      <c r="F22" s="45" t="str">
        <f t="shared" si="2"/>
        <v>Uredska oprema i namještaj</v>
      </c>
      <c r="G22" s="328" t="s">
        <v>665</v>
      </c>
      <c r="H22" s="45" t="str">
        <f t="shared" si="3"/>
        <v>PROGRAMSKO FINANCIRANJE JAVNIH VISOKIH UČILIŠTA</v>
      </c>
      <c r="I22" s="45" t="str">
        <f t="shared" si="4"/>
        <v>0942</v>
      </c>
      <c r="J22" s="224">
        <v>6000</v>
      </c>
      <c r="K22" s="224">
        <v>6000</v>
      </c>
      <c r="L22" s="224">
        <v>6000</v>
      </c>
      <c r="M22" s="49"/>
      <c r="N22" s="246" t="str">
        <f>IF(C22="","",'OPĆI DIO'!$C$1)</f>
        <v>2292 SVEUČILIŠTE J. J. STROSSMAYERA U OSIJEKU - PRAVNI FAKULTET</v>
      </c>
      <c r="O22" s="40" t="str">
        <f t="shared" si="5"/>
        <v>422</v>
      </c>
      <c r="P22" s="40" t="str">
        <f t="shared" si="6"/>
        <v>42</v>
      </c>
      <c r="Q22" s="40" t="str">
        <f t="shared" si="7"/>
        <v>11</v>
      </c>
      <c r="R22" s="40" t="str">
        <f t="shared" si="8"/>
        <v>94</v>
      </c>
      <c r="S22" s="40" t="str">
        <f t="shared" si="9"/>
        <v>4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1"/>
        <v>Opći prihodi i primici</v>
      </c>
      <c r="E23" s="50">
        <v>4222</v>
      </c>
      <c r="F23" s="45" t="str">
        <f t="shared" si="2"/>
        <v>Komunikacijska oprema</v>
      </c>
      <c r="G23" s="328" t="s">
        <v>665</v>
      </c>
      <c r="H23" s="45" t="str">
        <f t="shared" si="3"/>
        <v>PROGRAMSKO FINANCIRANJE JAVNIH VISOKIH UČILIŠTA</v>
      </c>
      <c r="I23" s="45" t="str">
        <f t="shared" si="4"/>
        <v>0942</v>
      </c>
      <c r="J23" s="224">
        <v>2600</v>
      </c>
      <c r="K23" s="224">
        <v>2600</v>
      </c>
      <c r="L23" s="224">
        <v>2600</v>
      </c>
      <c r="M23" s="49"/>
      <c r="N23" s="246" t="str">
        <f>IF(C23="","",'OPĆI DIO'!$C$1)</f>
        <v>2292 SVEUČILIŠTE J. J. STROSSMAYERA U OSIJEKU - PRAVNI FAKULTET</v>
      </c>
      <c r="O23" s="40" t="str">
        <f t="shared" si="5"/>
        <v>422</v>
      </c>
      <c r="P23" s="40" t="str">
        <f t="shared" si="6"/>
        <v>42</v>
      </c>
      <c r="Q23" s="40" t="str">
        <f t="shared" si="7"/>
        <v>11</v>
      </c>
      <c r="R23" s="40" t="str">
        <f t="shared" si="8"/>
        <v>94</v>
      </c>
      <c r="S23" s="40" t="str">
        <f t="shared" si="9"/>
        <v>4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1"/>
        <v>Opći prihodi i primici</v>
      </c>
      <c r="E24" s="50">
        <v>4241</v>
      </c>
      <c r="F24" s="45" t="str">
        <f t="shared" si="2"/>
        <v>Knjige</v>
      </c>
      <c r="G24" s="328" t="s">
        <v>665</v>
      </c>
      <c r="H24" s="45" t="str">
        <f t="shared" si="3"/>
        <v>PROGRAMSKO FINANCIRANJE JAVNIH VISOKIH UČILIŠTA</v>
      </c>
      <c r="I24" s="45" t="str">
        <f t="shared" si="4"/>
        <v>0942</v>
      </c>
      <c r="J24" s="224">
        <v>15300</v>
      </c>
      <c r="K24" s="224">
        <v>15300</v>
      </c>
      <c r="L24" s="224">
        <v>15300</v>
      </c>
      <c r="M24" s="49"/>
      <c r="N24" s="246" t="str">
        <f>IF(C24="","",'OPĆI DIO'!$C$1)</f>
        <v>2292 SVEUČILIŠTE J. J. STROSSMAYERA U OSIJEKU - PRAVNI FAKULTET</v>
      </c>
      <c r="O24" s="40" t="str">
        <f t="shared" si="5"/>
        <v>424</v>
      </c>
      <c r="P24" s="40" t="str">
        <f t="shared" si="6"/>
        <v>42</v>
      </c>
      <c r="Q24" s="40" t="str">
        <f t="shared" si="7"/>
        <v>11</v>
      </c>
      <c r="R24" s="40" t="str">
        <f t="shared" si="8"/>
        <v>94</v>
      </c>
      <c r="S24" s="40" t="str">
        <f t="shared" si="9"/>
        <v>4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43</v>
      </c>
      <c r="D25" s="45" t="str">
        <f t="shared" si="1"/>
        <v>Ostali prihodi za posebne namjene</v>
      </c>
      <c r="E25" s="50">
        <v>3111</v>
      </c>
      <c r="F25" s="45" t="str">
        <f t="shared" si="2"/>
        <v>Plaće za redovan rad</v>
      </c>
      <c r="G25" s="328" t="s">
        <v>176</v>
      </c>
      <c r="H25" s="45" t="str">
        <f t="shared" si="3"/>
        <v>REDOVNA DJELATNOST SVEUČILIŠTA U OSIJEKU (IZ EVIDENCIJSKIH PRIHODA)</v>
      </c>
      <c r="I25" s="45" t="str">
        <f t="shared" si="4"/>
        <v>0942</v>
      </c>
      <c r="J25" s="224">
        <v>671800</v>
      </c>
      <c r="K25" s="224">
        <v>650200</v>
      </c>
      <c r="L25" s="224">
        <v>638416</v>
      </c>
      <c r="M25" s="49"/>
      <c r="N25" s="246" t="str">
        <f>IF(C25="","",'OPĆI DIO'!$C$1)</f>
        <v>2292 SVEUČILIŠTE J. J. STROSSMAYERA U OSIJEKU - PRAVNI FAKULTET</v>
      </c>
      <c r="O25" s="40" t="str">
        <f t="shared" si="5"/>
        <v>311</v>
      </c>
      <c r="P25" s="40" t="str">
        <f t="shared" si="6"/>
        <v>31</v>
      </c>
      <c r="Q25" s="40" t="str">
        <f t="shared" si="7"/>
        <v>43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43</v>
      </c>
      <c r="D26" s="45" t="str">
        <f t="shared" si="1"/>
        <v>Ostali prihodi za posebne namjene</v>
      </c>
      <c r="E26" s="50">
        <v>3121</v>
      </c>
      <c r="F26" s="45" t="str">
        <f t="shared" si="2"/>
        <v>Ostali rashodi za zaposlene</v>
      </c>
      <c r="G26" s="328" t="s">
        <v>176</v>
      </c>
      <c r="H26" s="45" t="str">
        <f t="shared" si="3"/>
        <v>REDOVNA DJELATNOST SVEUČILIŠTA U OSIJEKU (IZ EVIDENCIJSKIH PRIHODA)</v>
      </c>
      <c r="I26" s="45" t="str">
        <f t="shared" si="4"/>
        <v>0942</v>
      </c>
      <c r="J26" s="224">
        <v>84455</v>
      </c>
      <c r="K26" s="224">
        <v>82555</v>
      </c>
      <c r="L26" s="224">
        <v>83000</v>
      </c>
      <c r="M26" s="49"/>
      <c r="N26" s="246" t="str">
        <f>IF(C26="","",'OPĆI DIO'!$C$1)</f>
        <v>2292 SVEUČILIŠTE J. J. STROSSMAYERA U OSIJEKU - PRAVNI FAKULTET</v>
      </c>
      <c r="O26" s="40" t="str">
        <f t="shared" si="5"/>
        <v>312</v>
      </c>
      <c r="P26" s="40" t="str">
        <f t="shared" si="6"/>
        <v>31</v>
      </c>
      <c r="Q26" s="40" t="str">
        <f t="shared" si="7"/>
        <v>43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43</v>
      </c>
      <c r="D27" s="45" t="str">
        <f t="shared" si="1"/>
        <v>Ostali prihodi za posebne namjene</v>
      </c>
      <c r="E27" s="50">
        <v>3132</v>
      </c>
      <c r="F27" s="45" t="str">
        <f t="shared" si="2"/>
        <v>Doprinosi za obvezno zdravstveno osiguranje</v>
      </c>
      <c r="G27" s="328" t="s">
        <v>176</v>
      </c>
      <c r="H27" s="45" t="str">
        <f t="shared" si="3"/>
        <v>REDOVNA DJELATNOST SVEUČILIŠTA U OSIJEKU (IZ EVIDENCIJSKIH PRIHODA)</v>
      </c>
      <c r="I27" s="45" t="str">
        <f t="shared" si="4"/>
        <v>0942</v>
      </c>
      <c r="J27" s="224">
        <v>116900</v>
      </c>
      <c r="K27" s="224">
        <v>103900</v>
      </c>
      <c r="L27" s="224">
        <v>105664</v>
      </c>
      <c r="M27" s="49"/>
      <c r="N27" s="246" t="str">
        <f>IF(C27="","",'OPĆI DIO'!$C$1)</f>
        <v>2292 SVEUČILIŠTE J. J. STROSSMAYERA U OSIJEKU - PRAVNI FAKULTET</v>
      </c>
      <c r="O27" s="40" t="str">
        <f t="shared" si="5"/>
        <v>313</v>
      </c>
      <c r="P27" s="40" t="str">
        <f t="shared" si="6"/>
        <v>31</v>
      </c>
      <c r="Q27" s="40" t="str">
        <f t="shared" si="7"/>
        <v>43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43</v>
      </c>
      <c r="D28" s="45" t="str">
        <f t="shared" si="1"/>
        <v>Ostali prihodi za posebne namjene</v>
      </c>
      <c r="E28" s="50">
        <v>3211</v>
      </c>
      <c r="F28" s="45" t="str">
        <f t="shared" si="2"/>
        <v>Službena putovanja</v>
      </c>
      <c r="G28" s="328" t="s">
        <v>176</v>
      </c>
      <c r="H28" s="45" t="str">
        <f t="shared" si="3"/>
        <v>REDOVNA DJELATNOST SVEUČILIŠTA U OSIJEKU (IZ EVIDENCIJSKIH PRIHODA)</v>
      </c>
      <c r="I28" s="45" t="str">
        <f t="shared" si="4"/>
        <v>0942</v>
      </c>
      <c r="J28" s="224">
        <v>36100</v>
      </c>
      <c r="K28" s="224">
        <f>41300+1275</f>
        <v>42575</v>
      </c>
      <c r="L28" s="224">
        <v>39300</v>
      </c>
      <c r="M28" s="49"/>
      <c r="N28" s="246" t="str">
        <f>IF(C28="","",'OPĆI DIO'!$C$1)</f>
        <v>2292 SVEUČILIŠTE J. J. STROSSMAYERA U OSIJEKU - PRAVNI FAKULTET</v>
      </c>
      <c r="O28" s="40" t="str">
        <f t="shared" si="5"/>
        <v>321</v>
      </c>
      <c r="P28" s="40" t="str">
        <f t="shared" si="6"/>
        <v>32</v>
      </c>
      <c r="Q28" s="40" t="str">
        <f t="shared" si="7"/>
        <v>43</v>
      </c>
      <c r="R28" s="40" t="str">
        <f t="shared" si="8"/>
        <v>94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43</v>
      </c>
      <c r="D29" s="45" t="str">
        <f t="shared" si="1"/>
        <v>Ostali prihodi za posebne namjene</v>
      </c>
      <c r="E29" s="50">
        <v>3212</v>
      </c>
      <c r="F29" s="45" t="str">
        <f t="shared" si="2"/>
        <v>Naknade za prijevoz, za rad na terenu i odvojeni život</v>
      </c>
      <c r="G29" s="328" t="s">
        <v>176</v>
      </c>
      <c r="H29" s="45" t="str">
        <f t="shared" si="3"/>
        <v>REDOVNA DJELATNOST SVEUČILIŠTA U OSIJEKU (IZ EVIDENCIJSKIH PRIHODA)</v>
      </c>
      <c r="I29" s="45" t="str">
        <f t="shared" si="4"/>
        <v>0942</v>
      </c>
      <c r="J29" s="224">
        <v>100</v>
      </c>
      <c r="K29" s="224">
        <v>100</v>
      </c>
      <c r="L29" s="224"/>
      <c r="M29" s="49"/>
      <c r="N29" s="246" t="str">
        <f>IF(C29="","",'OPĆI DIO'!$C$1)</f>
        <v>2292 SVEUČILIŠTE J. J. STROSSMAYERA U OSIJEKU - PRAVNI FAKULTET</v>
      </c>
      <c r="O29" s="40" t="str">
        <f t="shared" si="5"/>
        <v>321</v>
      </c>
      <c r="P29" s="40" t="str">
        <f t="shared" si="6"/>
        <v>32</v>
      </c>
      <c r="Q29" s="40" t="str">
        <f t="shared" si="7"/>
        <v>43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43</v>
      </c>
      <c r="D30" s="45" t="str">
        <f t="shared" si="1"/>
        <v>Ostali prihodi za posebne namjene</v>
      </c>
      <c r="E30" s="50">
        <v>3213</v>
      </c>
      <c r="F30" s="45" t="str">
        <f t="shared" si="2"/>
        <v>Stručno usavršavanje zaposlenika</v>
      </c>
      <c r="G30" s="328" t="s">
        <v>176</v>
      </c>
      <c r="H30" s="45" t="str">
        <f t="shared" si="3"/>
        <v>REDOVNA DJELATNOST SVEUČILIŠTA U OSIJEKU (IZ EVIDENCIJSKIH PRIHODA)</v>
      </c>
      <c r="I30" s="45" t="str">
        <f t="shared" si="4"/>
        <v>0942</v>
      </c>
      <c r="J30" s="224">
        <v>9400</v>
      </c>
      <c r="K30" s="224">
        <v>9500</v>
      </c>
      <c r="L30" s="224">
        <v>9500</v>
      </c>
      <c r="M30" s="49"/>
      <c r="N30" s="246" t="str">
        <f>IF(C30="","",'OPĆI DIO'!$C$1)</f>
        <v>2292 SVEUČILIŠTE J. J. STROSSMAYERA U OSIJEKU - PRAVNI FAKULTET</v>
      </c>
      <c r="O30" s="40" t="str">
        <f t="shared" si="5"/>
        <v>321</v>
      </c>
      <c r="P30" s="40" t="str">
        <f t="shared" si="6"/>
        <v>32</v>
      </c>
      <c r="Q30" s="40" t="str">
        <f t="shared" si="7"/>
        <v>43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43</v>
      </c>
      <c r="D31" s="45" t="str">
        <f t="shared" si="1"/>
        <v>Ostali prihodi za posebne namjene</v>
      </c>
      <c r="E31" s="50">
        <v>3221</v>
      </c>
      <c r="F31" s="45" t="str">
        <f t="shared" si="2"/>
        <v>Uredski materijal i ostali materijalni rashodi</v>
      </c>
      <c r="G31" s="328" t="s">
        <v>176</v>
      </c>
      <c r="H31" s="45" t="str">
        <f t="shared" si="3"/>
        <v>REDOVNA DJELATNOST SVEUČILIŠTA U OSIJEKU (IZ EVIDENCIJSKIH PRIHODA)</v>
      </c>
      <c r="I31" s="45" t="str">
        <f t="shared" si="4"/>
        <v>0942</v>
      </c>
      <c r="J31" s="224">
        <v>24500</v>
      </c>
      <c r="K31" s="224">
        <v>26000</v>
      </c>
      <c r="L31" s="224">
        <v>26500</v>
      </c>
      <c r="M31" s="49"/>
      <c r="N31" s="246" t="str">
        <f>IF(C31="","",'OPĆI DIO'!$C$1)</f>
        <v>2292 SVEUČILIŠTE J. J. STROSSMAYERA U OSIJEKU - PRAVNI FAKULTET</v>
      </c>
      <c r="O31" s="40" t="str">
        <f t="shared" si="5"/>
        <v>322</v>
      </c>
      <c r="P31" s="40" t="str">
        <f t="shared" si="6"/>
        <v>32</v>
      </c>
      <c r="Q31" s="40" t="str">
        <f t="shared" si="7"/>
        <v>43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43</v>
      </c>
      <c r="D32" s="45" t="str">
        <f t="shared" si="1"/>
        <v>Ostali prihodi za posebne namjene</v>
      </c>
      <c r="E32" s="50">
        <v>3223</v>
      </c>
      <c r="F32" s="45" t="str">
        <f t="shared" si="2"/>
        <v>Energija</v>
      </c>
      <c r="G32" s="328" t="s">
        <v>176</v>
      </c>
      <c r="H32" s="45" t="str">
        <f t="shared" si="3"/>
        <v>REDOVNA DJELATNOST SVEUČILIŠTA U OSIJEKU (IZ EVIDENCIJSKIH PRIHODA)</v>
      </c>
      <c r="I32" s="45" t="str">
        <f t="shared" si="4"/>
        <v>0942</v>
      </c>
      <c r="J32" s="224">
        <v>48000</v>
      </c>
      <c r="K32" s="224">
        <v>48000</v>
      </c>
      <c r="L32" s="224">
        <v>48000</v>
      </c>
      <c r="M32" s="49"/>
      <c r="N32" s="246" t="str">
        <f>IF(C32="","",'OPĆI DIO'!$C$1)</f>
        <v>2292 SVEUČILIŠTE J. J. STROSSMAYERA U OSIJEKU - PRAVNI FAKULTET</v>
      </c>
      <c r="O32" s="40" t="str">
        <f t="shared" si="5"/>
        <v>322</v>
      </c>
      <c r="P32" s="40" t="str">
        <f t="shared" si="6"/>
        <v>32</v>
      </c>
      <c r="Q32" s="40" t="str">
        <f t="shared" si="7"/>
        <v>43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43</v>
      </c>
      <c r="D33" s="45" t="str">
        <f t="shared" si="1"/>
        <v>Ostali prihodi za posebne namjene</v>
      </c>
      <c r="E33" s="50">
        <v>3224</v>
      </c>
      <c r="F33" s="45" t="str">
        <f t="shared" si="2"/>
        <v>Materijal i dijelovi za tekuće i investicijsko održavanje</v>
      </c>
      <c r="G33" s="328" t="s">
        <v>176</v>
      </c>
      <c r="H33" s="45" t="str">
        <f t="shared" si="3"/>
        <v>REDOVNA DJELATNOST SVEUČILIŠTA U OSIJEKU (IZ EVIDENCIJSKIH PRIHODA)</v>
      </c>
      <c r="I33" s="45" t="str">
        <f t="shared" si="4"/>
        <v>0942</v>
      </c>
      <c r="J33" s="224">
        <v>13000</v>
      </c>
      <c r="K33" s="224">
        <v>14000</v>
      </c>
      <c r="L33" s="224">
        <v>14000</v>
      </c>
      <c r="M33" s="49"/>
      <c r="N33" s="246" t="str">
        <f>IF(C33="","",'OPĆI DIO'!$C$1)</f>
        <v>2292 SVEUČILIŠTE J. J. STROSSMAYERA U OSIJEKU - PRAVNI FAKULTET</v>
      </c>
      <c r="O33" s="40" t="str">
        <f t="shared" si="5"/>
        <v>322</v>
      </c>
      <c r="P33" s="40" t="str">
        <f t="shared" si="6"/>
        <v>32</v>
      </c>
      <c r="Q33" s="40" t="str">
        <f t="shared" si="7"/>
        <v>43</v>
      </c>
      <c r="R33" s="40" t="str">
        <f t="shared" si="8"/>
        <v>94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43</v>
      </c>
      <c r="D34" s="45" t="str">
        <f t="shared" si="1"/>
        <v>Ostali prihodi za posebne namjene</v>
      </c>
      <c r="E34" s="50">
        <v>3225</v>
      </c>
      <c r="F34" s="45" t="str">
        <f t="shared" si="2"/>
        <v>Sitni inventar i auto gume</v>
      </c>
      <c r="G34" s="328" t="s">
        <v>176</v>
      </c>
      <c r="H34" s="45" t="str">
        <f t="shared" si="3"/>
        <v>REDOVNA DJELATNOST SVEUČILIŠTA U OSIJEKU (IZ EVIDENCIJSKIH PRIHODA)</v>
      </c>
      <c r="I34" s="45" t="str">
        <f t="shared" si="4"/>
        <v>0942</v>
      </c>
      <c r="J34" s="224">
        <v>1000</v>
      </c>
      <c r="K34" s="224">
        <v>1200</v>
      </c>
      <c r="L34" s="224">
        <v>1200</v>
      </c>
      <c r="M34" s="49"/>
      <c r="N34" s="246" t="str">
        <f>IF(C34="","",'OPĆI DIO'!$C$1)</f>
        <v>2292 SVEUČILIŠTE J. J. STROSSMAYERA U OSIJEKU - PRAVNI FAKULTET</v>
      </c>
      <c r="O34" s="40" t="str">
        <f t="shared" si="5"/>
        <v>322</v>
      </c>
      <c r="P34" s="40" t="str">
        <f t="shared" si="6"/>
        <v>32</v>
      </c>
      <c r="Q34" s="40" t="str">
        <f t="shared" si="7"/>
        <v>43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43</v>
      </c>
      <c r="D35" s="45" t="str">
        <f t="shared" si="1"/>
        <v>Ostali prihodi za posebne namjene</v>
      </c>
      <c r="E35" s="50">
        <v>3227</v>
      </c>
      <c r="F35" s="45" t="str">
        <f t="shared" si="2"/>
        <v>Službena, radna i zaštitna odjeća i obuća</v>
      </c>
      <c r="G35" s="328" t="s">
        <v>176</v>
      </c>
      <c r="H35" s="45" t="str">
        <f t="shared" si="3"/>
        <v>REDOVNA DJELATNOST SVEUČILIŠTA U OSIJEKU (IZ EVIDENCIJSKIH PRIHODA)</v>
      </c>
      <c r="I35" s="45" t="str">
        <f t="shared" si="4"/>
        <v>0942</v>
      </c>
      <c r="J35" s="224">
        <v>1000</v>
      </c>
      <c r="K35" s="224">
        <v>1000</v>
      </c>
      <c r="L35" s="224">
        <v>1000</v>
      </c>
      <c r="M35" s="49"/>
      <c r="N35" s="246" t="str">
        <f>IF(C35="","",'OPĆI DIO'!$C$1)</f>
        <v>2292 SVEUČILIŠTE J. J. STROSSMAYERA U OSIJEKU - PRAVNI FAKULTET</v>
      </c>
      <c r="O35" s="40" t="str">
        <f t="shared" si="5"/>
        <v>322</v>
      </c>
      <c r="P35" s="40" t="str">
        <f t="shared" si="6"/>
        <v>32</v>
      </c>
      <c r="Q35" s="40" t="str">
        <f t="shared" si="7"/>
        <v>43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43</v>
      </c>
      <c r="D36" s="45" t="str">
        <f t="shared" si="1"/>
        <v>Ostali prihodi za posebne namjene</v>
      </c>
      <c r="E36" s="50">
        <v>3231</v>
      </c>
      <c r="F36" s="45" t="str">
        <f t="shared" si="2"/>
        <v>Usluge telefona, pošte i prijevoza</v>
      </c>
      <c r="G36" s="328" t="s">
        <v>176</v>
      </c>
      <c r="H36" s="45" t="str">
        <f t="shared" si="3"/>
        <v>REDOVNA DJELATNOST SVEUČILIŠTA U OSIJEKU (IZ EVIDENCIJSKIH PRIHODA)</v>
      </c>
      <c r="I36" s="45" t="str">
        <f t="shared" si="4"/>
        <v>0942</v>
      </c>
      <c r="J36" s="224">
        <v>16800</v>
      </c>
      <c r="K36" s="224">
        <v>17600</v>
      </c>
      <c r="L36" s="224">
        <v>17600</v>
      </c>
      <c r="M36" s="49"/>
      <c r="N36" s="246" t="str">
        <f>IF(C36="","",'OPĆI DIO'!$C$1)</f>
        <v>2292 SVEUČILIŠTE J. J. STROSSMAYERA U OSIJEKU - PRAVNI FAKULTET</v>
      </c>
      <c r="O36" s="40" t="str">
        <f t="shared" si="5"/>
        <v>323</v>
      </c>
      <c r="P36" s="40" t="str">
        <f t="shared" si="6"/>
        <v>32</v>
      </c>
      <c r="Q36" s="40" t="str">
        <f t="shared" si="7"/>
        <v>43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43</v>
      </c>
      <c r="D37" s="45" t="str">
        <f t="shared" si="1"/>
        <v>Ostali prihodi za posebne namjene</v>
      </c>
      <c r="E37" s="50">
        <v>3232</v>
      </c>
      <c r="F37" s="45" t="str">
        <f t="shared" si="2"/>
        <v>Usluge tekućeg i investicijskog održavanja</v>
      </c>
      <c r="G37" s="328" t="s">
        <v>176</v>
      </c>
      <c r="H37" s="45" t="str">
        <f t="shared" si="3"/>
        <v>REDOVNA DJELATNOST SVEUČILIŠTA U OSIJEKU (IZ EVIDENCIJSKIH PRIHODA)</v>
      </c>
      <c r="I37" s="45" t="str">
        <f t="shared" si="4"/>
        <v>0942</v>
      </c>
      <c r="J37" s="224">
        <v>16900</v>
      </c>
      <c r="K37" s="224">
        <v>15000</v>
      </c>
      <c r="L37" s="224">
        <v>16900</v>
      </c>
      <c r="M37" s="49"/>
      <c r="N37" s="246" t="str">
        <f>IF(C37="","",'OPĆI DIO'!$C$1)</f>
        <v>2292 SVEUČILIŠTE J. J. STROSSMAYERA U OSIJEKU - PRAVNI FAKULTET</v>
      </c>
      <c r="O37" s="40" t="str">
        <f t="shared" si="5"/>
        <v>323</v>
      </c>
      <c r="P37" s="40" t="str">
        <f t="shared" si="6"/>
        <v>32</v>
      </c>
      <c r="Q37" s="40" t="str">
        <f t="shared" si="7"/>
        <v>43</v>
      </c>
      <c r="R37" s="40" t="str">
        <f t="shared" si="8"/>
        <v>94</v>
      </c>
      <c r="S37" s="40" t="str">
        <f t="shared" si="9"/>
        <v>3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43</v>
      </c>
      <c r="D38" s="45" t="str">
        <f t="shared" si="1"/>
        <v>Ostali prihodi za posebne namjene</v>
      </c>
      <c r="E38" s="50">
        <v>3233</v>
      </c>
      <c r="F38" s="45" t="str">
        <f t="shared" si="2"/>
        <v>Usluge promidžbe i informiranja</v>
      </c>
      <c r="G38" s="328" t="s">
        <v>176</v>
      </c>
      <c r="H38" s="45" t="str">
        <f t="shared" si="3"/>
        <v>REDOVNA DJELATNOST SVEUČILIŠTA U OSIJEKU (IZ EVIDENCIJSKIH PRIHODA)</v>
      </c>
      <c r="I38" s="45" t="str">
        <f t="shared" si="4"/>
        <v>0942</v>
      </c>
      <c r="J38" s="224">
        <v>24320</v>
      </c>
      <c r="K38" s="224">
        <v>25420</v>
      </c>
      <c r="L38" s="224">
        <v>25451</v>
      </c>
      <c r="M38" s="49"/>
      <c r="N38" s="246" t="str">
        <f>IF(C38="","",'OPĆI DIO'!$C$1)</f>
        <v>2292 SVEUČILIŠTE J. J. STROSSMAYERA U OSIJEKU - PRAVNI FAKULTET</v>
      </c>
      <c r="O38" s="40" t="str">
        <f t="shared" si="5"/>
        <v>323</v>
      </c>
      <c r="P38" s="40" t="str">
        <f t="shared" si="6"/>
        <v>32</v>
      </c>
      <c r="Q38" s="40" t="str">
        <f t="shared" si="7"/>
        <v>43</v>
      </c>
      <c r="R38" s="40" t="str">
        <f t="shared" si="8"/>
        <v>94</v>
      </c>
      <c r="S38" s="40" t="str">
        <f t="shared" si="9"/>
        <v>3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50">
        <v>43</v>
      </c>
      <c r="D39" s="45" t="str">
        <f t="shared" si="1"/>
        <v>Ostali prihodi za posebne namjene</v>
      </c>
      <c r="E39" s="327">
        <v>3234</v>
      </c>
      <c r="F39" s="45" t="str">
        <f t="shared" si="2"/>
        <v>Komunalne usluge</v>
      </c>
      <c r="G39" s="328" t="s">
        <v>176</v>
      </c>
      <c r="H39" s="45" t="str">
        <f t="shared" si="3"/>
        <v>REDOVNA DJELATNOST SVEUČILIŠTA U OSIJEKU (IZ EVIDENCIJSKIH PRIHODA)</v>
      </c>
      <c r="I39" s="45" t="str">
        <f t="shared" si="4"/>
        <v>0942</v>
      </c>
      <c r="J39" s="224">
        <v>8200</v>
      </c>
      <c r="K39" s="224">
        <v>9000</v>
      </c>
      <c r="L39" s="224">
        <v>9000</v>
      </c>
      <c r="M39" s="49"/>
      <c r="N39" s="246" t="str">
        <f>IF(C39="","",'OPĆI DIO'!$C$1)</f>
        <v>2292 SVEUČILIŠTE J. J. STROSSMAYERA U OSIJEKU - PRAVNI FAKULTET</v>
      </c>
      <c r="O39" s="40" t="str">
        <f t="shared" si="5"/>
        <v>323</v>
      </c>
      <c r="P39" s="40" t="str">
        <f t="shared" si="6"/>
        <v>32</v>
      </c>
      <c r="Q39" s="40" t="str">
        <f t="shared" si="7"/>
        <v>43</v>
      </c>
      <c r="R39" s="40" t="str">
        <f t="shared" si="8"/>
        <v>94</v>
      </c>
      <c r="S39" s="40" t="str">
        <f t="shared" si="9"/>
        <v>3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43</v>
      </c>
      <c r="D40" s="45" t="str">
        <f t="shared" si="1"/>
        <v>Ostali prihodi za posebne namjene</v>
      </c>
      <c r="E40" s="50">
        <v>3235</v>
      </c>
      <c r="F40" s="45" t="str">
        <f t="shared" si="2"/>
        <v>Zakupnine i najamnine</v>
      </c>
      <c r="G40" s="328" t="s">
        <v>176</v>
      </c>
      <c r="H40" s="45" t="str">
        <f t="shared" si="3"/>
        <v>REDOVNA DJELATNOST SVEUČILIŠTA U OSIJEKU (IZ EVIDENCIJSKIH PRIHODA)</v>
      </c>
      <c r="I40" s="45" t="str">
        <f t="shared" si="4"/>
        <v>0942</v>
      </c>
      <c r="J40" s="224">
        <f>64600+6800</f>
        <v>71400</v>
      </c>
      <c r="K40" s="224">
        <f>66000+18750</f>
        <v>84750</v>
      </c>
      <c r="L40" s="224">
        <v>67500</v>
      </c>
      <c r="M40" s="49"/>
      <c r="N40" s="246" t="str">
        <f>IF(C40="","",'OPĆI DIO'!$C$1)</f>
        <v>2292 SVEUČILIŠTE J. J. STROSSMAYERA U OSIJEKU - PRAVNI FAKULTET</v>
      </c>
      <c r="O40" s="40" t="str">
        <f t="shared" si="5"/>
        <v>323</v>
      </c>
      <c r="P40" s="40" t="str">
        <f t="shared" si="6"/>
        <v>32</v>
      </c>
      <c r="Q40" s="40" t="str">
        <f t="shared" si="7"/>
        <v>43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43</v>
      </c>
      <c r="D41" s="45" t="str">
        <f t="shared" si="1"/>
        <v>Ostali prihodi za posebne namjene</v>
      </c>
      <c r="E41" s="50">
        <v>3236</v>
      </c>
      <c r="F41" s="45" t="str">
        <f t="shared" si="2"/>
        <v>Zdravstvene i veterinarske usluge</v>
      </c>
      <c r="G41" s="328" t="s">
        <v>176</v>
      </c>
      <c r="H41" s="45" t="str">
        <f t="shared" si="3"/>
        <v>REDOVNA DJELATNOST SVEUČILIŠTA U OSIJEKU (IZ EVIDENCIJSKIH PRIHODA)</v>
      </c>
      <c r="I41" s="45" t="str">
        <f t="shared" si="4"/>
        <v>0942</v>
      </c>
      <c r="J41" s="224">
        <v>6500</v>
      </c>
      <c r="K41" s="224">
        <v>6500</v>
      </c>
      <c r="L41" s="224">
        <v>6500</v>
      </c>
      <c r="M41" s="49"/>
      <c r="N41" s="246" t="str">
        <f>IF(C41="","",'OPĆI DIO'!$C$1)</f>
        <v>2292 SVEUČILIŠTE J. J. STROSSMAYERA U OSIJEKU - PRAVNI FAKULTET</v>
      </c>
      <c r="O41" s="40" t="str">
        <f t="shared" si="5"/>
        <v>323</v>
      </c>
      <c r="P41" s="40" t="str">
        <f t="shared" si="6"/>
        <v>32</v>
      </c>
      <c r="Q41" s="40" t="str">
        <f t="shared" si="7"/>
        <v>43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43</v>
      </c>
      <c r="D42" s="45" t="str">
        <f t="shared" si="1"/>
        <v>Ostali prihodi za posebne namjene</v>
      </c>
      <c r="E42" s="50">
        <v>3237</v>
      </c>
      <c r="F42" s="45" t="str">
        <f t="shared" si="2"/>
        <v>Intelektualne i osobne usluge</v>
      </c>
      <c r="G42" s="328" t="s">
        <v>176</v>
      </c>
      <c r="H42" s="45" t="str">
        <f t="shared" si="3"/>
        <v>REDOVNA DJELATNOST SVEUČILIŠTA U OSIJEKU (IZ EVIDENCIJSKIH PRIHODA)</v>
      </c>
      <c r="I42" s="45" t="str">
        <f t="shared" si="4"/>
        <v>0942</v>
      </c>
      <c r="J42" s="224">
        <v>78515</v>
      </c>
      <c r="K42" s="224">
        <v>86415</v>
      </c>
      <c r="L42" s="224">
        <v>85192</v>
      </c>
      <c r="M42" s="49"/>
      <c r="N42" s="246" t="str">
        <f>IF(C42="","",'OPĆI DIO'!$C$1)</f>
        <v>2292 SVEUČILIŠTE J. J. STROSSMAYERA U OSIJEKU - PRAVNI FAKULTET</v>
      </c>
      <c r="O42" s="40" t="str">
        <f t="shared" si="5"/>
        <v>323</v>
      </c>
      <c r="P42" s="40" t="str">
        <f t="shared" si="6"/>
        <v>32</v>
      </c>
      <c r="Q42" s="40" t="str">
        <f t="shared" si="7"/>
        <v>43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43</v>
      </c>
      <c r="D43" s="45" t="str">
        <f t="shared" si="1"/>
        <v>Ostali prihodi za posebne namjene</v>
      </c>
      <c r="E43" s="50">
        <v>3238</v>
      </c>
      <c r="F43" s="45" t="str">
        <f t="shared" si="2"/>
        <v>Računalne usluge</v>
      </c>
      <c r="G43" s="328" t="s">
        <v>176</v>
      </c>
      <c r="H43" s="45" t="str">
        <f t="shared" si="3"/>
        <v>REDOVNA DJELATNOST SVEUČILIŠTA U OSIJEKU (IZ EVIDENCIJSKIH PRIHODA)</v>
      </c>
      <c r="I43" s="45" t="str">
        <f t="shared" si="4"/>
        <v>0942</v>
      </c>
      <c r="J43" s="224">
        <v>19500</v>
      </c>
      <c r="K43" s="224">
        <v>19500</v>
      </c>
      <c r="L43" s="224">
        <v>19500</v>
      </c>
      <c r="M43" s="49"/>
      <c r="N43" s="246" t="str">
        <f>IF(C43="","",'OPĆI DIO'!$C$1)</f>
        <v>2292 SVEUČILIŠTE J. J. STROSSMAYERA U OSIJEKU - PRAVNI FAKULTET</v>
      </c>
      <c r="O43" s="40" t="str">
        <f t="shared" si="5"/>
        <v>323</v>
      </c>
      <c r="P43" s="40" t="str">
        <f t="shared" si="6"/>
        <v>32</v>
      </c>
      <c r="Q43" s="40" t="str">
        <f t="shared" si="7"/>
        <v>43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43</v>
      </c>
      <c r="D44" s="45" t="str">
        <f t="shared" si="1"/>
        <v>Ostali prihodi za posebne namjene</v>
      </c>
      <c r="E44" s="50">
        <v>3239</v>
      </c>
      <c r="F44" s="45" t="str">
        <f t="shared" si="2"/>
        <v>Ostale usluge</v>
      </c>
      <c r="G44" s="328" t="s">
        <v>176</v>
      </c>
      <c r="H44" s="45" t="str">
        <f t="shared" si="3"/>
        <v>REDOVNA DJELATNOST SVEUČILIŠTA U OSIJEKU (IZ EVIDENCIJSKIH PRIHODA)</v>
      </c>
      <c r="I44" s="45" t="str">
        <f t="shared" si="4"/>
        <v>0942</v>
      </c>
      <c r="J44" s="224">
        <v>10800</v>
      </c>
      <c r="K44" s="224">
        <v>13700</v>
      </c>
      <c r="L44" s="224">
        <v>10400</v>
      </c>
      <c r="M44" s="49"/>
      <c r="N44" s="246" t="str">
        <f>IF(C44="","",'OPĆI DIO'!$C$1)</f>
        <v>2292 SVEUČILIŠTE J. J. STROSSMAYERA U OSIJEKU - PRAVNI FAKULTET</v>
      </c>
      <c r="O44" s="40" t="str">
        <f t="shared" si="5"/>
        <v>323</v>
      </c>
      <c r="P44" s="40" t="str">
        <f t="shared" si="6"/>
        <v>32</v>
      </c>
      <c r="Q44" s="40" t="str">
        <f t="shared" si="7"/>
        <v>43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43</v>
      </c>
      <c r="D45" s="45" t="str">
        <f t="shared" si="1"/>
        <v>Ostali prihodi za posebne namjene</v>
      </c>
      <c r="E45" s="50">
        <v>3241</v>
      </c>
      <c r="F45" s="45" t="str">
        <f t="shared" si="2"/>
        <v>Naknade troškova osobama izvan radnog odnosa</v>
      </c>
      <c r="G45" s="328" t="s">
        <v>176</v>
      </c>
      <c r="H45" s="45" t="str">
        <f t="shared" si="3"/>
        <v>REDOVNA DJELATNOST SVEUČILIŠTA U OSIJEKU (IZ EVIDENCIJSKIH PRIHODA)</v>
      </c>
      <c r="I45" s="45" t="str">
        <f t="shared" si="4"/>
        <v>0942</v>
      </c>
      <c r="J45" s="224">
        <v>17410</v>
      </c>
      <c r="K45" s="224">
        <v>26690</v>
      </c>
      <c r="L45" s="224">
        <v>24690</v>
      </c>
      <c r="M45" s="49"/>
      <c r="N45" s="246" t="str">
        <f>IF(C45="","",'OPĆI DIO'!$C$1)</f>
        <v>2292 SVEUČILIŠTE J. J. STROSSMAYERA U OSIJEKU - PRAVNI FAKULTET</v>
      </c>
      <c r="O45" s="40" t="str">
        <f t="shared" si="5"/>
        <v>324</v>
      </c>
      <c r="P45" s="40" t="str">
        <f t="shared" si="6"/>
        <v>32</v>
      </c>
      <c r="Q45" s="40" t="str">
        <f t="shared" si="7"/>
        <v>43</v>
      </c>
      <c r="R45" s="40" t="str">
        <f t="shared" si="8"/>
        <v>94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43</v>
      </c>
      <c r="D46" s="45" t="str">
        <f t="shared" si="1"/>
        <v>Ostali prihodi za posebne namjene</v>
      </c>
      <c r="E46" s="50">
        <v>3292</v>
      </c>
      <c r="F46" s="45" t="str">
        <f t="shared" si="2"/>
        <v>Premije osiguranja</v>
      </c>
      <c r="G46" s="328" t="s">
        <v>176</v>
      </c>
      <c r="H46" s="45" t="str">
        <f t="shared" si="3"/>
        <v>REDOVNA DJELATNOST SVEUČILIŠTA U OSIJEKU (IZ EVIDENCIJSKIH PRIHODA)</v>
      </c>
      <c r="I46" s="45" t="str">
        <f t="shared" si="4"/>
        <v>0942</v>
      </c>
      <c r="J46" s="224">
        <v>1000</v>
      </c>
      <c r="K46" s="224">
        <v>1000</v>
      </c>
      <c r="L46" s="224">
        <v>1000</v>
      </c>
      <c r="M46" s="49"/>
      <c r="N46" s="246" t="str">
        <f>IF(C46="","",'OPĆI DIO'!$C$1)</f>
        <v>2292 SVEUČILIŠTE J. J. STROSSMAYERA U OSIJEKU - PRAVNI FAKULTET</v>
      </c>
      <c r="O46" s="40" t="str">
        <f t="shared" si="5"/>
        <v>329</v>
      </c>
      <c r="P46" s="40" t="str">
        <f t="shared" si="6"/>
        <v>32</v>
      </c>
      <c r="Q46" s="40" t="str">
        <f t="shared" si="7"/>
        <v>43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43</v>
      </c>
      <c r="D47" s="45" t="str">
        <f t="shared" si="1"/>
        <v>Ostali prihodi za posebne namjene</v>
      </c>
      <c r="E47" s="50">
        <v>3293</v>
      </c>
      <c r="F47" s="45" t="str">
        <f t="shared" si="2"/>
        <v>Reprezentacija</v>
      </c>
      <c r="G47" s="328" t="s">
        <v>176</v>
      </c>
      <c r="H47" s="45" t="str">
        <f t="shared" si="3"/>
        <v>REDOVNA DJELATNOST SVEUČILIŠTA U OSIJEKU (IZ EVIDENCIJSKIH PRIHODA)</v>
      </c>
      <c r="I47" s="45" t="str">
        <f t="shared" si="4"/>
        <v>0942</v>
      </c>
      <c r="J47" s="224">
        <v>14800</v>
      </c>
      <c r="K47" s="224">
        <v>15200</v>
      </c>
      <c r="L47" s="224">
        <v>15200</v>
      </c>
      <c r="M47" s="49"/>
      <c r="N47" s="246" t="str">
        <f>IF(C47="","",'OPĆI DIO'!$C$1)</f>
        <v>2292 SVEUČILIŠTE J. J. STROSSMAYERA U OSIJEKU - PRAVNI FAKULTET</v>
      </c>
      <c r="O47" s="40" t="str">
        <f t="shared" si="5"/>
        <v>329</v>
      </c>
      <c r="P47" s="40" t="str">
        <f t="shared" si="6"/>
        <v>32</v>
      </c>
      <c r="Q47" s="40" t="str">
        <f t="shared" si="7"/>
        <v>43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43</v>
      </c>
      <c r="D48" s="45" t="str">
        <f t="shared" si="1"/>
        <v>Ostali prihodi za posebne namjene</v>
      </c>
      <c r="E48" s="50">
        <v>3294</v>
      </c>
      <c r="F48" s="45" t="str">
        <f t="shared" si="2"/>
        <v>Članarine i norme</v>
      </c>
      <c r="G48" s="328" t="s">
        <v>176</v>
      </c>
      <c r="H48" s="45" t="str">
        <f t="shared" si="3"/>
        <v>REDOVNA DJELATNOST SVEUČILIŠTA U OSIJEKU (IZ EVIDENCIJSKIH PRIHODA)</v>
      </c>
      <c r="I48" s="45" t="str">
        <f t="shared" si="4"/>
        <v>0942</v>
      </c>
      <c r="J48" s="224">
        <v>3300</v>
      </c>
      <c r="K48" s="224">
        <v>3300</v>
      </c>
      <c r="L48" s="224">
        <v>3300</v>
      </c>
      <c r="M48" s="49"/>
      <c r="N48" s="246" t="str">
        <f>IF(C48="","",'OPĆI DIO'!$C$1)</f>
        <v>2292 SVEUČILIŠTE J. J. STROSSMAYERA U OSIJEKU - PRAVNI FAKULTET</v>
      </c>
      <c r="O48" s="40" t="str">
        <f t="shared" si="5"/>
        <v>329</v>
      </c>
      <c r="P48" s="40" t="str">
        <f t="shared" si="6"/>
        <v>32</v>
      </c>
      <c r="Q48" s="40" t="str">
        <f t="shared" si="7"/>
        <v>43</v>
      </c>
      <c r="R48" s="40" t="str">
        <f t="shared" si="8"/>
        <v>94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43</v>
      </c>
      <c r="D49" s="45" t="str">
        <f t="shared" si="1"/>
        <v>Ostali prihodi za posebne namjene</v>
      </c>
      <c r="E49" s="50">
        <v>3295</v>
      </c>
      <c r="F49" s="45" t="str">
        <f t="shared" si="2"/>
        <v>Pristojbe i naknade</v>
      </c>
      <c r="G49" s="328" t="s">
        <v>176</v>
      </c>
      <c r="H49" s="45" t="str">
        <f t="shared" si="3"/>
        <v>REDOVNA DJELATNOST SVEUČILIŠTA U OSIJEKU (IZ EVIDENCIJSKIH PRIHODA)</v>
      </c>
      <c r="I49" s="45" t="str">
        <f t="shared" si="4"/>
        <v>0942</v>
      </c>
      <c r="J49" s="224">
        <v>900</v>
      </c>
      <c r="K49" s="224">
        <v>400</v>
      </c>
      <c r="L49" s="224">
        <v>400</v>
      </c>
      <c r="M49" s="49"/>
      <c r="N49" s="246" t="str">
        <f>IF(C49="","",'OPĆI DIO'!$C$1)</f>
        <v>2292 SVEUČILIŠTE J. J. STROSSMAYERA U OSIJEKU - PRAVNI FAKULTET</v>
      </c>
      <c r="O49" s="40" t="str">
        <f t="shared" si="5"/>
        <v>329</v>
      </c>
      <c r="P49" s="40" t="str">
        <f t="shared" si="6"/>
        <v>32</v>
      </c>
      <c r="Q49" s="40" t="str">
        <f t="shared" si="7"/>
        <v>43</v>
      </c>
      <c r="R49" s="40" t="str">
        <f t="shared" si="8"/>
        <v>94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43</v>
      </c>
      <c r="D50" s="45" t="str">
        <f t="shared" si="1"/>
        <v>Ostali prihodi za posebne namjene</v>
      </c>
      <c r="E50" s="50">
        <v>3299</v>
      </c>
      <c r="F50" s="45" t="str">
        <f t="shared" si="2"/>
        <v>Ostali nespomenuti rashodi poslovanja</v>
      </c>
      <c r="G50" s="328" t="s">
        <v>176</v>
      </c>
      <c r="H50" s="45" t="str">
        <f t="shared" si="3"/>
        <v>REDOVNA DJELATNOST SVEUČILIŠTA U OSIJEKU (IZ EVIDENCIJSKIH PRIHODA)</v>
      </c>
      <c r="I50" s="45" t="str">
        <f t="shared" si="4"/>
        <v>0942</v>
      </c>
      <c r="J50" s="224">
        <v>46150</v>
      </c>
      <c r="K50" s="224">
        <v>46620</v>
      </c>
      <c r="L50" s="224">
        <v>46660</v>
      </c>
      <c r="M50" s="49"/>
      <c r="N50" s="246" t="str">
        <f>IF(C50="","",'OPĆI DIO'!$C$1)</f>
        <v>2292 SVEUČILIŠTE J. J. STROSSMAYERA U OSIJEKU - PRAVNI FAKULTET</v>
      </c>
      <c r="O50" s="40" t="str">
        <f t="shared" si="5"/>
        <v>329</v>
      </c>
      <c r="P50" s="40" t="str">
        <f t="shared" si="6"/>
        <v>32</v>
      </c>
      <c r="Q50" s="40" t="str">
        <f t="shared" si="7"/>
        <v>43</v>
      </c>
      <c r="R50" s="40" t="str">
        <f t="shared" si="8"/>
        <v>94</v>
      </c>
      <c r="S50" s="40" t="str">
        <f t="shared" si="9"/>
        <v>3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43</v>
      </c>
      <c r="D51" s="45" t="str">
        <f t="shared" si="1"/>
        <v>Ostali prihodi za posebne namjene</v>
      </c>
      <c r="E51" s="50">
        <v>3431</v>
      </c>
      <c r="F51" s="45" t="str">
        <f t="shared" si="2"/>
        <v>Bankarske usluge i usluge platnog prometa</v>
      </c>
      <c r="G51" s="328" t="s">
        <v>176</v>
      </c>
      <c r="H51" s="45" t="str">
        <f t="shared" si="3"/>
        <v>REDOVNA DJELATNOST SVEUČILIŠTA U OSIJEKU (IZ EVIDENCIJSKIH PRIHODA)</v>
      </c>
      <c r="I51" s="45" t="str">
        <f t="shared" si="4"/>
        <v>0942</v>
      </c>
      <c r="J51" s="224">
        <v>12700</v>
      </c>
      <c r="K51" s="224">
        <v>12300</v>
      </c>
      <c r="L51" s="224">
        <v>12300</v>
      </c>
      <c r="M51" s="49"/>
      <c r="N51" s="246" t="str">
        <f>IF(C51="","",'OPĆI DIO'!$C$1)</f>
        <v>2292 SVEUČILIŠTE J. J. STROSSMAYERA U OSIJEKU - PRAVNI FAKULTET</v>
      </c>
      <c r="O51" s="40" t="str">
        <f t="shared" si="5"/>
        <v>343</v>
      </c>
      <c r="P51" s="40" t="str">
        <f t="shared" si="6"/>
        <v>34</v>
      </c>
      <c r="Q51" s="40" t="str">
        <f t="shared" si="7"/>
        <v>43</v>
      </c>
      <c r="R51" s="40" t="str">
        <f t="shared" si="8"/>
        <v>94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43</v>
      </c>
      <c r="D52" s="45" t="str">
        <f t="shared" si="1"/>
        <v>Ostali prihodi za posebne namjene</v>
      </c>
      <c r="E52" s="50">
        <v>3433</v>
      </c>
      <c r="F52" s="45" t="str">
        <f t="shared" si="2"/>
        <v>Zatezne kamate</v>
      </c>
      <c r="G52" s="328" t="s">
        <v>176</v>
      </c>
      <c r="H52" s="45" t="str">
        <f t="shared" si="3"/>
        <v>REDOVNA DJELATNOST SVEUČILIŠTA U OSIJEKU (IZ EVIDENCIJSKIH PRIHODA)</v>
      </c>
      <c r="I52" s="45" t="str">
        <f t="shared" si="4"/>
        <v>0942</v>
      </c>
      <c r="J52" s="224">
        <v>100</v>
      </c>
      <c r="K52" s="224">
        <v>100</v>
      </c>
      <c r="L52" s="224">
        <v>100</v>
      </c>
      <c r="M52" s="49"/>
      <c r="N52" s="246" t="str">
        <f>IF(C52="","",'OPĆI DIO'!$C$1)</f>
        <v>2292 SVEUČILIŠTE J. J. STROSSMAYERA U OSIJEKU - PRAVNI FAKULTET</v>
      </c>
      <c r="O52" s="40" t="str">
        <f t="shared" si="5"/>
        <v>343</v>
      </c>
      <c r="P52" s="40" t="str">
        <f t="shared" si="6"/>
        <v>34</v>
      </c>
      <c r="Q52" s="40" t="str">
        <f t="shared" si="7"/>
        <v>43</v>
      </c>
      <c r="R52" s="40" t="str">
        <f t="shared" si="8"/>
        <v>94</v>
      </c>
      <c r="S52" s="40" t="str">
        <f t="shared" si="9"/>
        <v>3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43</v>
      </c>
      <c r="D53" s="45" t="str">
        <f t="shared" si="1"/>
        <v>Ostali prihodi za posebne namjene</v>
      </c>
      <c r="E53" s="50">
        <v>3721</v>
      </c>
      <c r="F53" s="45" t="str">
        <f t="shared" si="2"/>
        <v>Naknade građanima i kućanstvima u novcu</v>
      </c>
      <c r="G53" s="328" t="s">
        <v>176</v>
      </c>
      <c r="H53" s="45" t="str">
        <f t="shared" si="3"/>
        <v>REDOVNA DJELATNOST SVEUČILIŠTA U OSIJEKU (IZ EVIDENCIJSKIH PRIHODA)</v>
      </c>
      <c r="I53" s="45" t="str">
        <f t="shared" si="4"/>
        <v>0942</v>
      </c>
      <c r="J53" s="224">
        <v>1300</v>
      </c>
      <c r="K53" s="224">
        <v>1300</v>
      </c>
      <c r="L53" s="224">
        <v>1300</v>
      </c>
      <c r="M53" s="49"/>
      <c r="N53" s="246" t="str">
        <f>IF(C53="","",'OPĆI DIO'!$C$1)</f>
        <v>2292 SVEUČILIŠTE J. J. STROSSMAYERA U OSIJEKU - PRAVNI FAKULTET</v>
      </c>
      <c r="O53" s="40" t="str">
        <f t="shared" si="5"/>
        <v>372</v>
      </c>
      <c r="P53" s="40" t="str">
        <f t="shared" si="6"/>
        <v>37</v>
      </c>
      <c r="Q53" s="40" t="str">
        <f t="shared" si="7"/>
        <v>43</v>
      </c>
      <c r="R53" s="40" t="str">
        <f t="shared" si="8"/>
        <v>94</v>
      </c>
      <c r="S53" s="40" t="str">
        <f t="shared" si="9"/>
        <v>3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43</v>
      </c>
      <c r="D54" s="45" t="str">
        <f t="shared" si="1"/>
        <v>Ostali prihodi za posebne namjene</v>
      </c>
      <c r="E54" s="50">
        <v>3811</v>
      </c>
      <c r="F54" s="45" t="str">
        <f t="shared" si="2"/>
        <v>Tekuće donacije u novcu</v>
      </c>
      <c r="G54" s="328" t="s">
        <v>176</v>
      </c>
      <c r="H54" s="45" t="str">
        <f t="shared" si="3"/>
        <v>REDOVNA DJELATNOST SVEUČILIŠTA U OSIJEKU (IZ EVIDENCIJSKIH PRIHODA)</v>
      </c>
      <c r="I54" s="45" t="str">
        <f t="shared" si="4"/>
        <v>0942</v>
      </c>
      <c r="J54" s="224">
        <v>1000</v>
      </c>
      <c r="K54" s="224">
        <v>1500</v>
      </c>
      <c r="L54" s="224">
        <v>1500</v>
      </c>
      <c r="M54" s="49"/>
      <c r="N54" s="246" t="str">
        <f>IF(C54="","",'OPĆI DIO'!$C$1)</f>
        <v>2292 SVEUČILIŠTE J. J. STROSSMAYERA U OSIJEKU - PRAVNI FAKULTET</v>
      </c>
      <c r="O54" s="40" t="str">
        <f t="shared" si="5"/>
        <v>381</v>
      </c>
      <c r="P54" s="40" t="str">
        <f t="shared" si="6"/>
        <v>38</v>
      </c>
      <c r="Q54" s="40" t="str">
        <f t="shared" si="7"/>
        <v>43</v>
      </c>
      <c r="R54" s="40" t="str">
        <f t="shared" si="8"/>
        <v>94</v>
      </c>
      <c r="S54" s="40" t="str">
        <f t="shared" si="9"/>
        <v>3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43</v>
      </c>
      <c r="D55" s="45" t="str">
        <f t="shared" si="1"/>
        <v>Ostali prihodi za posebne namjene</v>
      </c>
      <c r="E55" s="50">
        <v>3812</v>
      </c>
      <c r="F55" s="45" t="str">
        <f t="shared" si="2"/>
        <v>Tekuće donacije u naravi</v>
      </c>
      <c r="G55" s="328" t="s">
        <v>176</v>
      </c>
      <c r="H55" s="45" t="str">
        <f t="shared" si="3"/>
        <v>REDOVNA DJELATNOST SVEUČILIŠTA U OSIJEKU (IZ EVIDENCIJSKIH PRIHODA)</v>
      </c>
      <c r="I55" s="45" t="str">
        <f t="shared" si="4"/>
        <v>0942</v>
      </c>
      <c r="J55" s="224">
        <v>1000</v>
      </c>
      <c r="K55" s="224">
        <v>1000</v>
      </c>
      <c r="L55" s="224">
        <v>1000</v>
      </c>
      <c r="M55" s="49"/>
      <c r="N55" s="246" t="str">
        <f>IF(C55="","",'OPĆI DIO'!$C$1)</f>
        <v>2292 SVEUČILIŠTE J. J. STROSSMAYERA U OSIJEKU - PRAVNI FAKULTET</v>
      </c>
      <c r="O55" s="40" t="str">
        <f t="shared" si="5"/>
        <v>381</v>
      </c>
      <c r="P55" s="40" t="str">
        <f t="shared" si="6"/>
        <v>38</v>
      </c>
      <c r="Q55" s="40" t="str">
        <f t="shared" si="7"/>
        <v>43</v>
      </c>
      <c r="R55" s="40" t="str">
        <f t="shared" si="8"/>
        <v>94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43</v>
      </c>
      <c r="D56" s="45" t="str">
        <f t="shared" si="1"/>
        <v>Ostali prihodi za posebne namjene</v>
      </c>
      <c r="E56" s="50">
        <v>4221</v>
      </c>
      <c r="F56" s="45" t="str">
        <f t="shared" si="2"/>
        <v>Uredska oprema i namještaj</v>
      </c>
      <c r="G56" s="328" t="s">
        <v>176</v>
      </c>
      <c r="H56" s="45" t="str">
        <f t="shared" si="3"/>
        <v>REDOVNA DJELATNOST SVEUČILIŠTA U OSIJEKU (IZ EVIDENCIJSKIH PRIHODA)</v>
      </c>
      <c r="I56" s="45" t="str">
        <f t="shared" si="4"/>
        <v>0942</v>
      </c>
      <c r="J56" s="224">
        <v>14900</v>
      </c>
      <c r="K56" s="224">
        <v>19600</v>
      </c>
      <c r="L56" s="224">
        <v>11985</v>
      </c>
      <c r="M56" s="49"/>
      <c r="N56" s="246" t="str">
        <f>IF(C56="","",'OPĆI DIO'!$C$1)</f>
        <v>2292 SVEUČILIŠTE J. J. STROSSMAYERA U OSIJEKU - PRAVNI FAKULTET</v>
      </c>
      <c r="O56" s="40" t="str">
        <f t="shared" si="5"/>
        <v>422</v>
      </c>
      <c r="P56" s="40" t="str">
        <f t="shared" si="6"/>
        <v>42</v>
      </c>
      <c r="Q56" s="40" t="str">
        <f t="shared" si="7"/>
        <v>43</v>
      </c>
      <c r="R56" s="40" t="str">
        <f t="shared" si="8"/>
        <v>94</v>
      </c>
      <c r="S56" s="40" t="str">
        <f t="shared" si="9"/>
        <v>4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43</v>
      </c>
      <c r="D57" s="45" t="str">
        <f t="shared" si="1"/>
        <v>Ostali prihodi za posebne namjene</v>
      </c>
      <c r="E57" s="50">
        <v>4222</v>
      </c>
      <c r="F57" s="45" t="str">
        <f t="shared" si="2"/>
        <v>Komunikacijska oprema</v>
      </c>
      <c r="G57" s="328" t="s">
        <v>176</v>
      </c>
      <c r="H57" s="45" t="str">
        <f t="shared" si="3"/>
        <v>REDOVNA DJELATNOST SVEUČILIŠTA U OSIJEKU (IZ EVIDENCIJSKIH PRIHODA)</v>
      </c>
      <c r="I57" s="45" t="str">
        <f t="shared" si="4"/>
        <v>0942</v>
      </c>
      <c r="J57" s="224">
        <v>3400</v>
      </c>
      <c r="K57" s="224">
        <v>3700</v>
      </c>
      <c r="L57" s="224">
        <v>800</v>
      </c>
      <c r="M57" s="49"/>
      <c r="N57" s="246" t="str">
        <f>IF(C57="","",'OPĆI DIO'!$C$1)</f>
        <v>2292 SVEUČILIŠTE J. J. STROSSMAYERA U OSIJEKU - PRAVNI FAKULTET</v>
      </c>
      <c r="O57" s="40" t="str">
        <f t="shared" si="5"/>
        <v>422</v>
      </c>
      <c r="P57" s="40" t="str">
        <f t="shared" si="6"/>
        <v>42</v>
      </c>
      <c r="Q57" s="40" t="str">
        <f t="shared" si="7"/>
        <v>43</v>
      </c>
      <c r="R57" s="40" t="str">
        <f t="shared" si="8"/>
        <v>94</v>
      </c>
      <c r="S57" s="40" t="str">
        <f t="shared" si="9"/>
        <v>4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43</v>
      </c>
      <c r="D58" s="45" t="str">
        <f t="shared" si="1"/>
        <v>Ostali prihodi za posebne namjene</v>
      </c>
      <c r="E58" s="50">
        <v>4223</v>
      </c>
      <c r="F58" s="45" t="str">
        <f t="shared" si="2"/>
        <v>Oprema za održavanje i zaštitu</v>
      </c>
      <c r="G58" s="328" t="s">
        <v>176</v>
      </c>
      <c r="H58" s="45" t="str">
        <f t="shared" si="3"/>
        <v>REDOVNA DJELATNOST SVEUČILIŠTA U OSIJEKU (IZ EVIDENCIJSKIH PRIHODA)</v>
      </c>
      <c r="I58" s="45" t="str">
        <f t="shared" si="4"/>
        <v>0942</v>
      </c>
      <c r="J58" s="224">
        <v>2400</v>
      </c>
      <c r="K58" s="224">
        <v>2700</v>
      </c>
      <c r="L58" s="224">
        <v>2700</v>
      </c>
      <c r="M58" s="49"/>
      <c r="N58" s="246" t="str">
        <f>IF(C58="","",'OPĆI DIO'!$C$1)</f>
        <v>2292 SVEUČILIŠTE J. J. STROSSMAYERA U OSIJEKU - PRAVNI FAKULTET</v>
      </c>
      <c r="O58" s="40" t="str">
        <f t="shared" si="5"/>
        <v>422</v>
      </c>
      <c r="P58" s="40" t="str">
        <f t="shared" si="6"/>
        <v>42</v>
      </c>
      <c r="Q58" s="40" t="str">
        <f t="shared" si="7"/>
        <v>43</v>
      </c>
      <c r="R58" s="40" t="str">
        <f t="shared" si="8"/>
        <v>94</v>
      </c>
      <c r="S58" s="40" t="str">
        <f t="shared" si="9"/>
        <v>4</v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43</v>
      </c>
      <c r="D59" s="45" t="str">
        <f t="shared" si="1"/>
        <v>Ostali prihodi za posebne namjene</v>
      </c>
      <c r="E59" s="50">
        <v>4225</v>
      </c>
      <c r="F59" s="45" t="str">
        <f t="shared" si="2"/>
        <v>Instrumenti, uređaji i strojevi</v>
      </c>
      <c r="G59" s="328" t="s">
        <v>176</v>
      </c>
      <c r="H59" s="45" t="str">
        <f t="shared" si="3"/>
        <v>REDOVNA DJELATNOST SVEUČILIŠTA U OSIJEKU (IZ EVIDENCIJSKIH PRIHODA)</v>
      </c>
      <c r="I59" s="45" t="str">
        <f t="shared" si="4"/>
        <v>0942</v>
      </c>
      <c r="J59" s="224">
        <v>500</v>
      </c>
      <c r="K59" s="224">
        <v>600</v>
      </c>
      <c r="L59" s="224">
        <v>600</v>
      </c>
      <c r="M59" s="49"/>
      <c r="N59" s="246" t="str">
        <f>IF(C59="","",'OPĆI DIO'!$C$1)</f>
        <v>2292 SVEUČILIŠTE J. J. STROSSMAYERA U OSIJEKU - PRAVNI FAKULTET</v>
      </c>
      <c r="O59" s="40" t="str">
        <f t="shared" si="5"/>
        <v>422</v>
      </c>
      <c r="P59" s="40" t="str">
        <f t="shared" si="6"/>
        <v>42</v>
      </c>
      <c r="Q59" s="40" t="str">
        <f t="shared" si="7"/>
        <v>43</v>
      </c>
      <c r="R59" s="40" t="str">
        <f t="shared" si="8"/>
        <v>94</v>
      </c>
      <c r="S59" s="40" t="str">
        <f t="shared" si="9"/>
        <v>4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43</v>
      </c>
      <c r="D60" s="45" t="str">
        <f t="shared" si="1"/>
        <v>Ostali prihodi za posebne namjene</v>
      </c>
      <c r="E60" s="50">
        <v>4241</v>
      </c>
      <c r="F60" s="45" t="str">
        <f t="shared" si="2"/>
        <v>Knjige</v>
      </c>
      <c r="G60" s="328" t="s">
        <v>176</v>
      </c>
      <c r="H60" s="45" t="str">
        <f t="shared" si="3"/>
        <v>REDOVNA DJELATNOST SVEUČILIŠTA U OSIJEKU (IZ EVIDENCIJSKIH PRIHODA)</v>
      </c>
      <c r="I60" s="45" t="str">
        <f t="shared" si="4"/>
        <v>0942</v>
      </c>
      <c r="J60" s="224">
        <v>10300</v>
      </c>
      <c r="K60" s="224">
        <v>10300</v>
      </c>
      <c r="L60" s="224">
        <v>10400</v>
      </c>
      <c r="M60" s="49"/>
      <c r="N60" s="246" t="str">
        <f>IF(C60="","",'OPĆI DIO'!$C$1)</f>
        <v>2292 SVEUČILIŠTE J. J. STROSSMAYERA U OSIJEKU - PRAVNI FAKULTET</v>
      </c>
      <c r="O60" s="40" t="str">
        <f t="shared" si="5"/>
        <v>424</v>
      </c>
      <c r="P60" s="40" t="str">
        <f t="shared" si="6"/>
        <v>42</v>
      </c>
      <c r="Q60" s="40" t="str">
        <f t="shared" si="7"/>
        <v>43</v>
      </c>
      <c r="R60" s="40" t="str">
        <f t="shared" si="8"/>
        <v>94</v>
      </c>
      <c r="S60" s="40" t="str">
        <f t="shared" si="9"/>
        <v>4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43</v>
      </c>
      <c r="D61" s="45" t="str">
        <f t="shared" si="1"/>
        <v>Ostali prihodi za posebne namjene</v>
      </c>
      <c r="E61" s="50">
        <v>4262</v>
      </c>
      <c r="F61" s="45" t="str">
        <f t="shared" si="2"/>
        <v>Ulaganja u računalne programe</v>
      </c>
      <c r="G61" s="328" t="s">
        <v>176</v>
      </c>
      <c r="H61" s="45" t="str">
        <f t="shared" si="3"/>
        <v>REDOVNA DJELATNOST SVEUČILIŠTA U OSIJEKU (IZ EVIDENCIJSKIH PRIHODA)</v>
      </c>
      <c r="I61" s="45" t="str">
        <f t="shared" si="4"/>
        <v>0942</v>
      </c>
      <c r="J61" s="224">
        <v>5000</v>
      </c>
      <c r="K61" s="224"/>
      <c r="L61" s="224"/>
      <c r="M61" s="49"/>
      <c r="N61" s="246" t="str">
        <f>IF(C61="","",'OPĆI DIO'!$C$1)</f>
        <v>2292 SVEUČILIŠTE J. J. STROSSMAYERA U OSIJEKU - PRAVNI FAKULTET</v>
      </c>
      <c r="O61" s="40" t="str">
        <f t="shared" si="5"/>
        <v>426</v>
      </c>
      <c r="P61" s="40" t="str">
        <f t="shared" si="6"/>
        <v>42</v>
      </c>
      <c r="Q61" s="40" t="str">
        <f t="shared" si="7"/>
        <v>43</v>
      </c>
      <c r="R61" s="40" t="str">
        <f t="shared" si="8"/>
        <v>94</v>
      </c>
      <c r="S61" s="40" t="str">
        <f t="shared" si="9"/>
        <v>4</v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31</v>
      </c>
      <c r="D62" s="45" t="str">
        <f t="shared" si="1"/>
        <v>Vlastiti prihodi</v>
      </c>
      <c r="E62" s="50">
        <v>3111</v>
      </c>
      <c r="F62" s="45" t="str">
        <f t="shared" si="2"/>
        <v>Plaće za redovan rad</v>
      </c>
      <c r="G62" s="328" t="s">
        <v>176</v>
      </c>
      <c r="H62" s="45" t="str">
        <f t="shared" si="3"/>
        <v>REDOVNA DJELATNOST SVEUČILIŠTA U OSIJEKU (IZ EVIDENCIJSKIH PRIHODA)</v>
      </c>
      <c r="I62" s="45" t="str">
        <f t="shared" si="4"/>
        <v>0942</v>
      </c>
      <c r="J62" s="224">
        <v>11300</v>
      </c>
      <c r="K62" s="224">
        <v>11300</v>
      </c>
      <c r="L62" s="224">
        <v>11300</v>
      </c>
      <c r="M62" s="49"/>
      <c r="N62" s="246" t="str">
        <f>IF(C62="","",'OPĆI DIO'!$C$1)</f>
        <v>2292 SVEUČILIŠTE J. J. STROSSMAYERA U OSIJEKU - PRAVNI FAKULTET</v>
      </c>
      <c r="O62" s="40" t="str">
        <f t="shared" si="5"/>
        <v>311</v>
      </c>
      <c r="P62" s="40" t="str">
        <f t="shared" si="6"/>
        <v>31</v>
      </c>
      <c r="Q62" s="40" t="str">
        <f t="shared" si="7"/>
        <v>31</v>
      </c>
      <c r="R62" s="40" t="str">
        <f t="shared" si="8"/>
        <v>94</v>
      </c>
      <c r="S62" s="40" t="str">
        <f t="shared" si="9"/>
        <v>3</v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31</v>
      </c>
      <c r="D63" s="45" t="str">
        <f t="shared" si="1"/>
        <v>Vlastiti prihodi</v>
      </c>
      <c r="E63" s="50">
        <v>3132</v>
      </c>
      <c r="F63" s="45" t="str">
        <f t="shared" si="2"/>
        <v>Doprinosi za obvezno zdravstveno osiguranje</v>
      </c>
      <c r="G63" s="328" t="s">
        <v>176</v>
      </c>
      <c r="H63" s="45" t="str">
        <f t="shared" si="3"/>
        <v>REDOVNA DJELATNOST SVEUČILIŠTA U OSIJEKU (IZ EVIDENCIJSKIH PRIHODA)</v>
      </c>
      <c r="I63" s="45" t="str">
        <f t="shared" si="4"/>
        <v>0942</v>
      </c>
      <c r="J63" s="224">
        <v>2600</v>
      </c>
      <c r="K63" s="224">
        <v>2600</v>
      </c>
      <c r="L63" s="224">
        <v>2600</v>
      </c>
      <c r="M63" s="49"/>
      <c r="N63" s="246" t="str">
        <f>IF(C63="","",'OPĆI DIO'!$C$1)</f>
        <v>2292 SVEUČILIŠTE J. J. STROSSMAYERA U OSIJEKU - PRAVNI FAKULTET</v>
      </c>
      <c r="O63" s="40" t="str">
        <f t="shared" si="5"/>
        <v>313</v>
      </c>
      <c r="P63" s="40" t="str">
        <f t="shared" si="6"/>
        <v>31</v>
      </c>
      <c r="Q63" s="40" t="str">
        <f t="shared" si="7"/>
        <v>31</v>
      </c>
      <c r="R63" s="40" t="str">
        <f t="shared" si="8"/>
        <v>94</v>
      </c>
      <c r="S63" s="40" t="str">
        <f t="shared" si="9"/>
        <v>3</v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31</v>
      </c>
      <c r="D64" s="45" t="str">
        <f t="shared" si="1"/>
        <v>Vlastiti prihodi</v>
      </c>
      <c r="E64" s="50">
        <v>3231</v>
      </c>
      <c r="F64" s="45" t="str">
        <f t="shared" si="2"/>
        <v>Usluge telefona, pošte i prijevoza</v>
      </c>
      <c r="G64" s="328" t="s">
        <v>176</v>
      </c>
      <c r="H64" s="45" t="str">
        <f t="shared" si="3"/>
        <v>REDOVNA DJELATNOST SVEUČILIŠTA U OSIJEKU (IZ EVIDENCIJSKIH PRIHODA)</v>
      </c>
      <c r="I64" s="45" t="str">
        <f t="shared" si="4"/>
        <v>0942</v>
      </c>
      <c r="J64" s="224">
        <v>100</v>
      </c>
      <c r="K64" s="224">
        <v>100</v>
      </c>
      <c r="L64" s="224">
        <v>100</v>
      </c>
      <c r="M64" s="49"/>
      <c r="N64" s="246" t="str">
        <f>IF(C64="","",'OPĆI DIO'!$C$1)</f>
        <v>2292 SVEUČILIŠTE J. J. STROSSMAYERA U OSIJEKU - PRAVNI FAKULTET</v>
      </c>
      <c r="O64" s="40" t="str">
        <f t="shared" si="5"/>
        <v>323</v>
      </c>
      <c r="P64" s="40" t="str">
        <f t="shared" si="6"/>
        <v>32</v>
      </c>
      <c r="Q64" s="40" t="str">
        <f t="shared" si="7"/>
        <v>31</v>
      </c>
      <c r="R64" s="40" t="str">
        <f t="shared" si="8"/>
        <v>94</v>
      </c>
      <c r="S64" s="40" t="str">
        <f t="shared" si="9"/>
        <v>3</v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31</v>
      </c>
      <c r="D65" s="45" t="str">
        <f t="shared" si="1"/>
        <v>Vlastiti prihodi</v>
      </c>
      <c r="E65" s="50">
        <v>3232</v>
      </c>
      <c r="F65" s="45" t="str">
        <f t="shared" si="2"/>
        <v>Usluge tekućeg i investicijskog održavanja</v>
      </c>
      <c r="G65" s="328" t="s">
        <v>176</v>
      </c>
      <c r="H65" s="45" t="str">
        <f t="shared" si="3"/>
        <v>REDOVNA DJELATNOST SVEUČILIŠTA U OSIJEKU (IZ EVIDENCIJSKIH PRIHODA)</v>
      </c>
      <c r="I65" s="45" t="str">
        <f t="shared" si="4"/>
        <v>0942</v>
      </c>
      <c r="J65" s="224">
        <v>200</v>
      </c>
      <c r="K65" s="224">
        <v>200</v>
      </c>
      <c r="L65" s="224">
        <v>200</v>
      </c>
      <c r="M65" s="49"/>
      <c r="N65" s="246" t="str">
        <f>IF(C65="","",'OPĆI DIO'!$C$1)</f>
        <v>2292 SVEUČILIŠTE J. J. STROSSMAYERA U OSIJEKU - PRAVNI FAKULTET</v>
      </c>
      <c r="O65" s="40" t="str">
        <f t="shared" si="5"/>
        <v>323</v>
      </c>
      <c r="P65" s="40" t="str">
        <f t="shared" si="6"/>
        <v>32</v>
      </c>
      <c r="Q65" s="40" t="str">
        <f t="shared" si="7"/>
        <v>31</v>
      </c>
      <c r="R65" s="40" t="str">
        <f t="shared" si="8"/>
        <v>94</v>
      </c>
      <c r="S65" s="40" t="str">
        <f t="shared" si="9"/>
        <v>3</v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31</v>
      </c>
      <c r="D66" s="45" t="str">
        <f t="shared" si="1"/>
        <v>Vlastiti prihodi</v>
      </c>
      <c r="E66" s="50">
        <v>3233</v>
      </c>
      <c r="F66" s="45" t="str">
        <f t="shared" si="2"/>
        <v>Usluge promidžbe i informiranja</v>
      </c>
      <c r="G66" s="328" t="s">
        <v>176</v>
      </c>
      <c r="H66" s="45" t="str">
        <f t="shared" si="3"/>
        <v>REDOVNA DJELATNOST SVEUČILIŠTA U OSIJEKU (IZ EVIDENCIJSKIH PRIHODA)</v>
      </c>
      <c r="I66" s="45" t="str">
        <f t="shared" si="4"/>
        <v>0942</v>
      </c>
      <c r="J66" s="224">
        <v>2980</v>
      </c>
      <c r="K66" s="224">
        <v>2980</v>
      </c>
      <c r="L66" s="224">
        <v>2980</v>
      </c>
      <c r="M66" s="49"/>
      <c r="N66" s="246" t="str">
        <f>IF(C66="","",'OPĆI DIO'!$C$1)</f>
        <v>2292 SVEUČILIŠTE J. J. STROSSMAYERA U OSIJEKU - PRAVNI FAKULTET</v>
      </c>
      <c r="O66" s="40" t="str">
        <f t="shared" si="5"/>
        <v>323</v>
      </c>
      <c r="P66" s="40" t="str">
        <f t="shared" si="6"/>
        <v>32</v>
      </c>
      <c r="Q66" s="40" t="str">
        <f t="shared" si="7"/>
        <v>31</v>
      </c>
      <c r="R66" s="40" t="str">
        <f t="shared" si="8"/>
        <v>94</v>
      </c>
      <c r="S66" s="40" t="str">
        <f t="shared" si="9"/>
        <v>3</v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31</v>
      </c>
      <c r="D67" s="45" t="str">
        <f t="shared" ref="D67:D130" si="14">IFERROR(VLOOKUP(C67,$T$6:$U$24,2,FALSE),"")</f>
        <v>Vlastiti prihodi</v>
      </c>
      <c r="E67" s="50">
        <v>3237</v>
      </c>
      <c r="F67" s="45" t="str">
        <f t="shared" si="2"/>
        <v>Intelektualne i osobne usluge</v>
      </c>
      <c r="G67" s="328" t="s">
        <v>176</v>
      </c>
      <c r="H67" s="45" t="str">
        <f t="shared" si="3"/>
        <v>REDOVNA DJELATNOST SVEUČILIŠTA U OSIJEKU (IZ EVIDENCIJSKIH PRIHODA)</v>
      </c>
      <c r="I67" s="45" t="str">
        <f t="shared" si="4"/>
        <v>0942</v>
      </c>
      <c r="J67" s="224">
        <v>3530</v>
      </c>
      <c r="K67" s="224">
        <v>3530</v>
      </c>
      <c r="L67" s="224">
        <v>3530</v>
      </c>
      <c r="M67" s="49"/>
      <c r="N67" s="246" t="str">
        <f>IF(C67="","",'OPĆI DIO'!$C$1)</f>
        <v>2292 SVEUČILIŠTE J. J. STROSSMAYERA U OSIJEKU - PRAVNI FAKULTET</v>
      </c>
      <c r="O67" s="40" t="str">
        <f t="shared" si="5"/>
        <v>323</v>
      </c>
      <c r="P67" s="40" t="str">
        <f t="shared" si="6"/>
        <v>32</v>
      </c>
      <c r="Q67" s="40" t="str">
        <f t="shared" si="7"/>
        <v>31</v>
      </c>
      <c r="R67" s="40" t="str">
        <f t="shared" si="8"/>
        <v>94</v>
      </c>
      <c r="S67" s="40" t="str">
        <f t="shared" si="9"/>
        <v>3</v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31</v>
      </c>
      <c r="D68" s="45" t="str">
        <f t="shared" si="14"/>
        <v>Vlastiti prihodi</v>
      </c>
      <c r="E68" s="50">
        <v>3238</v>
      </c>
      <c r="F68" s="45" t="str">
        <f t="shared" ref="F68:F131" si="15">IFERROR(VLOOKUP(E68,$W$5:$Y$129,2,FALSE),"")</f>
        <v>Računalne usluge</v>
      </c>
      <c r="G68" s="328" t="s">
        <v>176</v>
      </c>
      <c r="H68" s="45" t="str">
        <f t="shared" ref="H68:H131" si="16">IFERROR(VLOOKUP(G68,$AC$6:$AD$344,2,FALSE),"")</f>
        <v>REDOVNA DJELATNOST SVEUČILIŠTA U OSIJEKU (IZ EVIDENCIJSKIH PRIHODA)</v>
      </c>
      <c r="I68" s="45" t="str">
        <f t="shared" ref="I68:I131" si="17">IFERROR(VLOOKUP(G68,$AC$6:$AG$344,3,FALSE),"")</f>
        <v>0942</v>
      </c>
      <c r="J68" s="224">
        <v>500</v>
      </c>
      <c r="K68" s="224">
        <v>500</v>
      </c>
      <c r="L68" s="224">
        <v>500</v>
      </c>
      <c r="M68" s="49"/>
      <c r="N68" s="246" t="str">
        <f>IF(C68="","",'OPĆI DIO'!$C$1)</f>
        <v>2292 SVEUČILIŠTE J. J. STROSSMAYERA U OSIJEKU - PRAVNI FAKULTET</v>
      </c>
      <c r="O68" s="40" t="str">
        <f t="shared" ref="O68:O131" si="18">LEFT(E68,3)</f>
        <v>323</v>
      </c>
      <c r="P68" s="40" t="str">
        <f t="shared" ref="P68:P131" si="19">LEFT(E68,2)</f>
        <v>32</v>
      </c>
      <c r="Q68" s="40" t="str">
        <f t="shared" ref="Q68:Q131" si="20">LEFT(C68,3)</f>
        <v>31</v>
      </c>
      <c r="R68" s="40" t="str">
        <f t="shared" ref="R68:R131" si="21">MID(I68,2,2)</f>
        <v>94</v>
      </c>
      <c r="S68" s="40" t="str">
        <f t="shared" ref="S68:S131" si="22">LEFT(E68,1)</f>
        <v>3</v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31</v>
      </c>
      <c r="D69" s="45" t="str">
        <f t="shared" si="14"/>
        <v>Vlastiti prihodi</v>
      </c>
      <c r="E69" s="50">
        <v>3239</v>
      </c>
      <c r="F69" s="45" t="str">
        <f t="shared" si="15"/>
        <v>Ostale usluge</v>
      </c>
      <c r="G69" s="328" t="s">
        <v>176</v>
      </c>
      <c r="H69" s="45" t="str">
        <f t="shared" si="16"/>
        <v>REDOVNA DJELATNOST SVEUČILIŠTA U OSIJEKU (IZ EVIDENCIJSKIH PRIHODA)</v>
      </c>
      <c r="I69" s="45" t="str">
        <f t="shared" si="17"/>
        <v>0942</v>
      </c>
      <c r="J69" s="224">
        <v>2400</v>
      </c>
      <c r="K69" s="224">
        <v>2400</v>
      </c>
      <c r="L69" s="224">
        <v>2400</v>
      </c>
      <c r="M69" s="49"/>
      <c r="N69" s="246" t="str">
        <f>IF(C69="","",'OPĆI DIO'!$C$1)</f>
        <v>2292 SVEUČILIŠTE J. J. STROSSMAYERA U OSIJEKU - PRAVNI FAKULTET</v>
      </c>
      <c r="O69" s="40" t="str">
        <f t="shared" si="18"/>
        <v>323</v>
      </c>
      <c r="P69" s="40" t="str">
        <f t="shared" si="19"/>
        <v>32</v>
      </c>
      <c r="Q69" s="40" t="str">
        <f t="shared" si="20"/>
        <v>31</v>
      </c>
      <c r="R69" s="40" t="str">
        <f t="shared" si="21"/>
        <v>94</v>
      </c>
      <c r="S69" s="40" t="str">
        <f t="shared" si="22"/>
        <v>3</v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31</v>
      </c>
      <c r="D70" s="45" t="str">
        <f t="shared" si="14"/>
        <v>Vlastiti prihodi</v>
      </c>
      <c r="E70" s="50">
        <v>3241</v>
      </c>
      <c r="F70" s="45" t="str">
        <f t="shared" si="15"/>
        <v>Naknade troškova osobama izvan radnog odnosa</v>
      </c>
      <c r="G70" s="328" t="s">
        <v>176</v>
      </c>
      <c r="H70" s="45" t="str">
        <f t="shared" si="16"/>
        <v>REDOVNA DJELATNOST SVEUČILIŠTA U OSIJEKU (IZ EVIDENCIJSKIH PRIHODA)</v>
      </c>
      <c r="I70" s="45" t="str">
        <f t="shared" si="17"/>
        <v>0942</v>
      </c>
      <c r="J70" s="224">
        <v>600</v>
      </c>
      <c r="K70" s="224">
        <v>600</v>
      </c>
      <c r="L70" s="224">
        <v>600</v>
      </c>
      <c r="M70" s="49"/>
      <c r="N70" s="246" t="str">
        <f>IF(C70="","",'OPĆI DIO'!$C$1)</f>
        <v>2292 SVEUČILIŠTE J. J. STROSSMAYERA U OSIJEKU - PRAVNI FAKULTET</v>
      </c>
      <c r="O70" s="40" t="str">
        <f t="shared" si="18"/>
        <v>324</v>
      </c>
      <c r="P70" s="40" t="str">
        <f t="shared" si="19"/>
        <v>32</v>
      </c>
      <c r="Q70" s="40" t="str">
        <f t="shared" si="20"/>
        <v>31</v>
      </c>
      <c r="R70" s="40" t="str">
        <f t="shared" si="21"/>
        <v>94</v>
      </c>
      <c r="S70" s="40" t="str">
        <f t="shared" si="22"/>
        <v>3</v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31</v>
      </c>
      <c r="D71" s="45" t="str">
        <f t="shared" si="14"/>
        <v>Vlastiti prihodi</v>
      </c>
      <c r="E71" s="50">
        <v>3293</v>
      </c>
      <c r="F71" s="45" t="str">
        <f t="shared" si="15"/>
        <v>Reprezentacija</v>
      </c>
      <c r="G71" s="328" t="s">
        <v>176</v>
      </c>
      <c r="H71" s="45" t="str">
        <f t="shared" si="16"/>
        <v>REDOVNA DJELATNOST SVEUČILIŠTA U OSIJEKU (IZ EVIDENCIJSKIH PRIHODA)</v>
      </c>
      <c r="I71" s="45" t="str">
        <f t="shared" si="17"/>
        <v>0942</v>
      </c>
      <c r="J71" s="224">
        <v>2850</v>
      </c>
      <c r="K71" s="224">
        <v>2850</v>
      </c>
      <c r="L71" s="224">
        <v>2898</v>
      </c>
      <c r="M71" s="49"/>
      <c r="N71" s="246" t="str">
        <f>IF(C71="","",'OPĆI DIO'!$C$1)</f>
        <v>2292 SVEUČILIŠTE J. J. STROSSMAYERA U OSIJEKU - PRAVNI FAKULTET</v>
      </c>
      <c r="O71" s="40" t="str">
        <f t="shared" si="18"/>
        <v>329</v>
      </c>
      <c r="P71" s="40" t="str">
        <f t="shared" si="19"/>
        <v>32</v>
      </c>
      <c r="Q71" s="40" t="str">
        <f t="shared" si="20"/>
        <v>31</v>
      </c>
      <c r="R71" s="40" t="str">
        <f t="shared" si="21"/>
        <v>94</v>
      </c>
      <c r="S71" s="40" t="str">
        <f t="shared" si="22"/>
        <v>3</v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31</v>
      </c>
      <c r="D72" s="45" t="str">
        <f t="shared" si="14"/>
        <v>Vlastiti prihodi</v>
      </c>
      <c r="E72" s="50">
        <v>3299</v>
      </c>
      <c r="F72" s="45" t="str">
        <f t="shared" si="15"/>
        <v>Ostali nespomenuti rashodi poslovanja</v>
      </c>
      <c r="G72" s="328" t="s">
        <v>176</v>
      </c>
      <c r="H72" s="45" t="str">
        <f t="shared" si="16"/>
        <v>REDOVNA DJELATNOST SVEUČILIŠTA U OSIJEKU (IZ EVIDENCIJSKIH PRIHODA)</v>
      </c>
      <c r="I72" s="45" t="str">
        <f t="shared" si="17"/>
        <v>0942</v>
      </c>
      <c r="J72" s="224">
        <v>730</v>
      </c>
      <c r="K72" s="224">
        <v>730</v>
      </c>
      <c r="L72" s="224">
        <v>730</v>
      </c>
      <c r="M72" s="49"/>
      <c r="N72" s="246" t="str">
        <f>IF(C72="","",'OPĆI DIO'!$C$1)</f>
        <v>2292 SVEUČILIŠTE J. J. STROSSMAYERA U OSIJEKU - PRAVNI FAKULTET</v>
      </c>
      <c r="O72" s="40" t="str">
        <f t="shared" si="18"/>
        <v>329</v>
      </c>
      <c r="P72" s="40" t="str">
        <f t="shared" si="19"/>
        <v>32</v>
      </c>
      <c r="Q72" s="40" t="str">
        <f t="shared" si="20"/>
        <v>31</v>
      </c>
      <c r="R72" s="40" t="str">
        <f t="shared" si="21"/>
        <v>94</v>
      </c>
      <c r="S72" s="40" t="str">
        <f t="shared" si="22"/>
        <v>3</v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31</v>
      </c>
      <c r="D73" s="45" t="str">
        <f t="shared" si="14"/>
        <v>Vlastiti prihodi</v>
      </c>
      <c r="E73" s="50">
        <v>3431</v>
      </c>
      <c r="F73" s="45" t="str">
        <f t="shared" si="15"/>
        <v>Bankarske usluge i usluge platnog prometa</v>
      </c>
      <c r="G73" s="328" t="s">
        <v>176</v>
      </c>
      <c r="H73" s="45" t="str">
        <f t="shared" si="16"/>
        <v>REDOVNA DJELATNOST SVEUČILIŠTA U OSIJEKU (IZ EVIDENCIJSKIH PRIHODA)</v>
      </c>
      <c r="I73" s="45" t="str">
        <f t="shared" si="17"/>
        <v>0942</v>
      </c>
      <c r="J73" s="224">
        <v>600</v>
      </c>
      <c r="K73" s="224"/>
      <c r="L73" s="224"/>
      <c r="M73" s="49"/>
      <c r="N73" s="246" t="str">
        <f>IF(C73="","",'OPĆI DIO'!$C$1)</f>
        <v>2292 SVEUČILIŠTE J. J. STROSSMAYERA U OSIJEKU - PRAVNI FAKULTET</v>
      </c>
      <c r="O73" s="40" t="str">
        <f t="shared" si="18"/>
        <v>343</v>
      </c>
      <c r="P73" s="40" t="str">
        <f t="shared" si="19"/>
        <v>34</v>
      </c>
      <c r="Q73" s="40" t="str">
        <f t="shared" si="20"/>
        <v>31</v>
      </c>
      <c r="R73" s="40" t="str">
        <f t="shared" si="21"/>
        <v>94</v>
      </c>
      <c r="S73" s="40" t="str">
        <f t="shared" si="22"/>
        <v>3</v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50">
        <v>31</v>
      </c>
      <c r="D74" s="45" t="str">
        <f t="shared" si="14"/>
        <v>Vlastiti prihodi</v>
      </c>
      <c r="E74" s="50">
        <v>4221</v>
      </c>
      <c r="F74" s="45" t="str">
        <f t="shared" si="15"/>
        <v>Uredska oprema i namještaj</v>
      </c>
      <c r="G74" s="328" t="s">
        <v>176</v>
      </c>
      <c r="H74" s="45" t="str">
        <f t="shared" si="16"/>
        <v>REDOVNA DJELATNOST SVEUČILIŠTA U OSIJEKU (IZ EVIDENCIJSKIH PRIHODA)</v>
      </c>
      <c r="I74" s="45" t="str">
        <f t="shared" si="17"/>
        <v>0942</v>
      </c>
      <c r="J74" s="224">
        <v>1210</v>
      </c>
      <c r="K74" s="224">
        <v>1210</v>
      </c>
      <c r="L74" s="224">
        <v>1210</v>
      </c>
      <c r="M74" s="49"/>
      <c r="N74" s="246" t="str">
        <f>IF(C74="","",'OPĆI DIO'!$C$1)</f>
        <v>2292 SVEUČILIŠTE J. J. STROSSMAYERA U OSIJEKU - PRAVNI FAKULTET</v>
      </c>
      <c r="O74" s="40" t="str">
        <f t="shared" si="18"/>
        <v>422</v>
      </c>
      <c r="P74" s="40" t="str">
        <f t="shared" si="19"/>
        <v>42</v>
      </c>
      <c r="Q74" s="40" t="str">
        <f t="shared" si="20"/>
        <v>31</v>
      </c>
      <c r="R74" s="40" t="str">
        <f t="shared" si="21"/>
        <v>94</v>
      </c>
      <c r="S74" s="40" t="str">
        <f t="shared" si="22"/>
        <v>4</v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50">
        <v>31</v>
      </c>
      <c r="D75" s="45" t="str">
        <f t="shared" si="14"/>
        <v>Vlastiti prihodi</v>
      </c>
      <c r="E75" s="50">
        <v>4241</v>
      </c>
      <c r="F75" s="45" t="str">
        <f t="shared" si="15"/>
        <v>Knjige</v>
      </c>
      <c r="G75" s="328" t="s">
        <v>176</v>
      </c>
      <c r="H75" s="45" t="str">
        <f t="shared" si="16"/>
        <v>REDOVNA DJELATNOST SVEUČILIŠTA U OSIJEKU (IZ EVIDENCIJSKIH PRIHODA)</v>
      </c>
      <c r="I75" s="45" t="str">
        <f t="shared" si="17"/>
        <v>0942</v>
      </c>
      <c r="J75" s="224">
        <v>900</v>
      </c>
      <c r="K75" s="224">
        <v>900</v>
      </c>
      <c r="L75" s="224">
        <v>900</v>
      </c>
      <c r="M75" s="49"/>
      <c r="N75" s="246" t="str">
        <f>IF(C75="","",'OPĆI DIO'!$C$1)</f>
        <v>2292 SVEUČILIŠTE J. J. STROSSMAYERA U OSIJEKU - PRAVNI FAKULTET</v>
      </c>
      <c r="O75" s="40" t="str">
        <f t="shared" si="18"/>
        <v>424</v>
      </c>
      <c r="P75" s="40" t="str">
        <f t="shared" si="19"/>
        <v>42</v>
      </c>
      <c r="Q75" s="40" t="str">
        <f t="shared" si="20"/>
        <v>31</v>
      </c>
      <c r="R75" s="40" t="str">
        <f t="shared" si="21"/>
        <v>94</v>
      </c>
      <c r="S75" s="40" t="str">
        <f t="shared" si="22"/>
        <v>4</v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/>
      </c>
      <c r="B76" s="44" t="str">
        <f>IF(C76="","",VLOOKUP('OPĆI DIO'!$C$1,'OPĆI DIO'!$N$4:$W$137,9,FALSE))</f>
        <v/>
      </c>
      <c r="C76" s="50"/>
      <c r="D76" s="45" t="str">
        <f t="shared" si="14"/>
        <v/>
      </c>
      <c r="E76" s="50"/>
      <c r="F76" s="45" t="str">
        <f t="shared" si="15"/>
        <v/>
      </c>
      <c r="G76" s="328"/>
      <c r="H76" s="45" t="str">
        <f t="shared" si="16"/>
        <v/>
      </c>
      <c r="I76" s="45" t="str">
        <f t="shared" si="17"/>
        <v/>
      </c>
      <c r="J76" s="224"/>
      <c r="K76" s="224"/>
      <c r="L76" s="224"/>
      <c r="M76" s="49"/>
      <c r="N76" s="246" t="str">
        <f>IF(C76="","",'OPĆI DIO'!$C$1)</f>
        <v/>
      </c>
      <c r="O76" s="40" t="str">
        <f t="shared" si="18"/>
        <v/>
      </c>
      <c r="P76" s="40" t="str">
        <f t="shared" si="19"/>
        <v/>
      </c>
      <c r="Q76" s="40" t="str">
        <f t="shared" si="20"/>
        <v/>
      </c>
      <c r="R76" s="40" t="str">
        <f t="shared" si="21"/>
        <v/>
      </c>
      <c r="S76" s="40" t="str">
        <f t="shared" si="22"/>
        <v/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52</v>
      </c>
      <c r="D77" s="45" t="str">
        <f t="shared" si="14"/>
        <v>Ostale pomoći</v>
      </c>
      <c r="E77" s="50">
        <v>3111</v>
      </c>
      <c r="F77" s="45" t="str">
        <f t="shared" si="15"/>
        <v>Plaće za redovan rad</v>
      </c>
      <c r="G77" s="328" t="s">
        <v>176</v>
      </c>
      <c r="H77" s="45" t="str">
        <f t="shared" si="16"/>
        <v>REDOVNA DJELATNOST SVEUČILIŠTA U OSIJEKU (IZ EVIDENCIJSKIH PRIHODA)</v>
      </c>
      <c r="I77" s="45" t="str">
        <f t="shared" si="17"/>
        <v>0942</v>
      </c>
      <c r="J77" s="224">
        <v>20000</v>
      </c>
      <c r="K77" s="224">
        <v>17600</v>
      </c>
      <c r="L77" s="224"/>
      <c r="M77" s="49"/>
      <c r="N77" s="246" t="str">
        <f>IF(C77="","",'OPĆI DIO'!$C$1)</f>
        <v>2292 SVEUČILIŠTE J. J. STROSSMAYERA U OSIJEKU - PRAVNI FAKULTET</v>
      </c>
      <c r="O77" s="40" t="str">
        <f t="shared" si="18"/>
        <v>311</v>
      </c>
      <c r="P77" s="40" t="str">
        <f t="shared" si="19"/>
        <v>31</v>
      </c>
      <c r="Q77" s="40" t="str">
        <f t="shared" si="20"/>
        <v>52</v>
      </c>
      <c r="R77" s="40" t="str">
        <f t="shared" si="21"/>
        <v>94</v>
      </c>
      <c r="S77" s="40" t="str">
        <f t="shared" si="22"/>
        <v>3</v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52</v>
      </c>
      <c r="D78" s="45" t="str">
        <f t="shared" si="14"/>
        <v>Ostale pomoći</v>
      </c>
      <c r="E78" s="50">
        <v>3121</v>
      </c>
      <c r="F78" s="45" t="str">
        <f t="shared" si="15"/>
        <v>Ostali rashodi za zaposlene</v>
      </c>
      <c r="G78" s="328" t="s">
        <v>176</v>
      </c>
      <c r="H78" s="45" t="str">
        <f t="shared" si="16"/>
        <v>REDOVNA DJELATNOST SVEUČILIŠTA U OSIJEKU (IZ EVIDENCIJSKIH PRIHODA)</v>
      </c>
      <c r="I78" s="45" t="str">
        <f t="shared" si="17"/>
        <v>0942</v>
      </c>
      <c r="J78" s="224">
        <v>600</v>
      </c>
      <c r="K78" s="224">
        <v>300</v>
      </c>
      <c r="L78" s="224"/>
      <c r="M78" s="49"/>
      <c r="N78" s="246" t="str">
        <f>IF(C78="","",'OPĆI DIO'!$C$1)</f>
        <v>2292 SVEUČILIŠTE J. J. STROSSMAYERA U OSIJEKU - PRAVNI FAKULTET</v>
      </c>
      <c r="O78" s="40" t="str">
        <f t="shared" si="18"/>
        <v>312</v>
      </c>
      <c r="P78" s="40" t="str">
        <f t="shared" si="19"/>
        <v>31</v>
      </c>
      <c r="Q78" s="40" t="str">
        <f t="shared" si="20"/>
        <v>52</v>
      </c>
      <c r="R78" s="40" t="str">
        <f t="shared" si="21"/>
        <v>94</v>
      </c>
      <c r="S78" s="40" t="str">
        <f t="shared" si="22"/>
        <v>3</v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52</v>
      </c>
      <c r="D79" s="45" t="str">
        <f t="shared" si="14"/>
        <v>Ostale pomoći</v>
      </c>
      <c r="E79" s="50">
        <v>3132</v>
      </c>
      <c r="F79" s="45" t="str">
        <f t="shared" si="15"/>
        <v>Doprinosi za obvezno zdravstveno osiguranje</v>
      </c>
      <c r="G79" s="328" t="s">
        <v>176</v>
      </c>
      <c r="H79" s="45" t="str">
        <f t="shared" si="16"/>
        <v>REDOVNA DJELATNOST SVEUČILIŠTA U OSIJEKU (IZ EVIDENCIJSKIH PRIHODA)</v>
      </c>
      <c r="I79" s="45" t="str">
        <f t="shared" si="17"/>
        <v>0942</v>
      </c>
      <c r="J79" s="224">
        <v>3100</v>
      </c>
      <c r="K79" s="224">
        <v>2800</v>
      </c>
      <c r="L79" s="224"/>
      <c r="M79" s="49"/>
      <c r="N79" s="246" t="str">
        <f>IF(C79="","",'OPĆI DIO'!$C$1)</f>
        <v>2292 SVEUČILIŠTE J. J. STROSSMAYERA U OSIJEKU - PRAVNI FAKULTET</v>
      </c>
      <c r="O79" s="40" t="str">
        <f t="shared" si="18"/>
        <v>313</v>
      </c>
      <c r="P79" s="40" t="str">
        <f t="shared" si="19"/>
        <v>31</v>
      </c>
      <c r="Q79" s="40" t="str">
        <f t="shared" si="20"/>
        <v>52</v>
      </c>
      <c r="R79" s="40" t="str">
        <f t="shared" si="21"/>
        <v>94</v>
      </c>
      <c r="S79" s="40" t="str">
        <f t="shared" si="22"/>
        <v>3</v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52</v>
      </c>
      <c r="D80" s="45" t="str">
        <f t="shared" si="14"/>
        <v>Ostale pomoći</v>
      </c>
      <c r="E80" s="50">
        <v>3211</v>
      </c>
      <c r="F80" s="45" t="str">
        <f t="shared" si="15"/>
        <v>Službena putovanja</v>
      </c>
      <c r="G80" s="328" t="s">
        <v>176</v>
      </c>
      <c r="H80" s="45" t="str">
        <f t="shared" si="16"/>
        <v>REDOVNA DJELATNOST SVEUČILIŠTA U OSIJEKU (IZ EVIDENCIJSKIH PRIHODA)</v>
      </c>
      <c r="I80" s="45" t="str">
        <f t="shared" si="17"/>
        <v>0942</v>
      </c>
      <c r="J80" s="224">
        <v>1000</v>
      </c>
      <c r="K80" s="224"/>
      <c r="L80" s="224"/>
      <c r="M80" s="49"/>
      <c r="N80" s="246" t="str">
        <f>IF(C80="","",'OPĆI DIO'!$C$1)</f>
        <v>2292 SVEUČILIŠTE J. J. STROSSMAYERA U OSIJEKU - PRAVNI FAKULTET</v>
      </c>
      <c r="O80" s="40" t="str">
        <f t="shared" si="18"/>
        <v>321</v>
      </c>
      <c r="P80" s="40" t="str">
        <f t="shared" si="19"/>
        <v>32</v>
      </c>
      <c r="Q80" s="40" t="str">
        <f t="shared" si="20"/>
        <v>52</v>
      </c>
      <c r="R80" s="40" t="str">
        <f t="shared" si="21"/>
        <v>94</v>
      </c>
      <c r="S80" s="40" t="str">
        <f t="shared" si="22"/>
        <v>3</v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52</v>
      </c>
      <c r="D81" s="45" t="str">
        <f t="shared" si="14"/>
        <v>Ostale pomoći</v>
      </c>
      <c r="E81" s="50">
        <v>3212</v>
      </c>
      <c r="F81" s="45" t="str">
        <f t="shared" si="15"/>
        <v>Naknade za prijevoz, za rad na terenu i odvojeni život</v>
      </c>
      <c r="G81" s="328" t="s">
        <v>176</v>
      </c>
      <c r="H81" s="45" t="str">
        <f t="shared" si="16"/>
        <v>REDOVNA DJELATNOST SVEUČILIŠTA U OSIJEKU (IZ EVIDENCIJSKIH PRIHODA)</v>
      </c>
      <c r="I81" s="45" t="str">
        <f t="shared" si="17"/>
        <v>0942</v>
      </c>
      <c r="J81" s="224">
        <v>300</v>
      </c>
      <c r="K81" s="224">
        <v>300</v>
      </c>
      <c r="L81" s="224"/>
      <c r="M81" s="49"/>
      <c r="N81" s="246" t="str">
        <f>IF(C81="","",'OPĆI DIO'!$C$1)</f>
        <v>2292 SVEUČILIŠTE J. J. STROSSMAYERA U OSIJEKU - PRAVNI FAKULTET</v>
      </c>
      <c r="O81" s="40" t="str">
        <f t="shared" si="18"/>
        <v>321</v>
      </c>
      <c r="P81" s="40" t="str">
        <f t="shared" si="19"/>
        <v>32</v>
      </c>
      <c r="Q81" s="40" t="str">
        <f t="shared" si="20"/>
        <v>52</v>
      </c>
      <c r="R81" s="40" t="str">
        <f t="shared" si="21"/>
        <v>94</v>
      </c>
      <c r="S81" s="40" t="str">
        <f t="shared" si="22"/>
        <v>3</v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52</v>
      </c>
      <c r="D82" s="45" t="str">
        <f t="shared" si="14"/>
        <v>Ostale pomoći</v>
      </c>
      <c r="E82" s="50">
        <v>3221</v>
      </c>
      <c r="F82" s="45" t="str">
        <f t="shared" si="15"/>
        <v>Uredski materijal i ostali materijalni rashodi</v>
      </c>
      <c r="G82" s="328" t="s">
        <v>176</v>
      </c>
      <c r="H82" s="45" t="str">
        <f t="shared" si="16"/>
        <v>REDOVNA DJELATNOST SVEUČILIŠTA U OSIJEKU (IZ EVIDENCIJSKIH PRIHODA)</v>
      </c>
      <c r="I82" s="45" t="str">
        <f t="shared" si="17"/>
        <v>0942</v>
      </c>
      <c r="J82" s="224">
        <v>300</v>
      </c>
      <c r="K82" s="224"/>
      <c r="L82" s="224"/>
      <c r="M82" s="49"/>
      <c r="N82" s="246" t="str">
        <f>IF(C82="","",'OPĆI DIO'!$C$1)</f>
        <v>2292 SVEUČILIŠTE J. J. STROSSMAYERA U OSIJEKU - PRAVNI FAKULTET</v>
      </c>
      <c r="O82" s="40" t="str">
        <f t="shared" si="18"/>
        <v>322</v>
      </c>
      <c r="P82" s="40" t="str">
        <f t="shared" si="19"/>
        <v>32</v>
      </c>
      <c r="Q82" s="40" t="str">
        <f t="shared" si="20"/>
        <v>52</v>
      </c>
      <c r="R82" s="40" t="str">
        <f t="shared" si="21"/>
        <v>94</v>
      </c>
      <c r="S82" s="40" t="str">
        <f t="shared" si="22"/>
        <v>3</v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52</v>
      </c>
      <c r="D83" s="45" t="str">
        <f t="shared" si="14"/>
        <v>Ostale pomoći</v>
      </c>
      <c r="E83" s="50">
        <v>3231</v>
      </c>
      <c r="F83" s="45" t="str">
        <f t="shared" si="15"/>
        <v>Usluge telefona, pošte i prijevoza</v>
      </c>
      <c r="G83" s="328" t="s">
        <v>176</v>
      </c>
      <c r="H83" s="45" t="str">
        <f t="shared" si="16"/>
        <v>REDOVNA DJELATNOST SVEUČILIŠTA U OSIJEKU (IZ EVIDENCIJSKIH PRIHODA)</v>
      </c>
      <c r="I83" s="45" t="str">
        <f t="shared" si="17"/>
        <v>0942</v>
      </c>
      <c r="J83" s="224">
        <v>500</v>
      </c>
      <c r="K83" s="224"/>
      <c r="L83" s="224"/>
      <c r="M83" s="49"/>
      <c r="N83" s="246" t="str">
        <f>IF(C83="","",'OPĆI DIO'!$C$1)</f>
        <v>2292 SVEUČILIŠTE J. J. STROSSMAYERA U OSIJEKU - PRAVNI FAKULTET</v>
      </c>
      <c r="O83" s="40" t="str">
        <f t="shared" si="18"/>
        <v>323</v>
      </c>
      <c r="P83" s="40" t="str">
        <f t="shared" si="19"/>
        <v>32</v>
      </c>
      <c r="Q83" s="40" t="str">
        <f t="shared" si="20"/>
        <v>52</v>
      </c>
      <c r="R83" s="40" t="str">
        <f t="shared" si="21"/>
        <v>94</v>
      </c>
      <c r="S83" s="40" t="str">
        <f t="shared" si="22"/>
        <v>3</v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52</v>
      </c>
      <c r="D84" s="45" t="str">
        <f t="shared" si="14"/>
        <v>Ostale pomoći</v>
      </c>
      <c r="E84" s="50">
        <v>3234</v>
      </c>
      <c r="F84" s="45" t="str">
        <f t="shared" si="15"/>
        <v>Komunalne usluge</v>
      </c>
      <c r="G84" s="328" t="s">
        <v>176</v>
      </c>
      <c r="H84" s="45" t="str">
        <f t="shared" si="16"/>
        <v>REDOVNA DJELATNOST SVEUČILIŠTA U OSIJEKU (IZ EVIDENCIJSKIH PRIHODA)</v>
      </c>
      <c r="I84" s="45" t="str">
        <f t="shared" si="17"/>
        <v>0942</v>
      </c>
      <c r="J84" s="224">
        <v>400</v>
      </c>
      <c r="K84" s="224"/>
      <c r="L84" s="224"/>
      <c r="M84" s="49"/>
      <c r="N84" s="246" t="str">
        <f>IF(C84="","",'OPĆI DIO'!$C$1)</f>
        <v>2292 SVEUČILIŠTE J. J. STROSSMAYERA U OSIJEKU - PRAVNI FAKULTET</v>
      </c>
      <c r="O84" s="40" t="str">
        <f t="shared" si="18"/>
        <v>323</v>
      </c>
      <c r="P84" s="40" t="str">
        <f t="shared" si="19"/>
        <v>32</v>
      </c>
      <c r="Q84" s="40" t="str">
        <f t="shared" si="20"/>
        <v>52</v>
      </c>
      <c r="R84" s="40" t="str">
        <f t="shared" si="21"/>
        <v>94</v>
      </c>
      <c r="S84" s="40" t="str">
        <f t="shared" si="22"/>
        <v>3</v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52</v>
      </c>
      <c r="D85" s="45" t="str">
        <f t="shared" si="14"/>
        <v>Ostale pomoći</v>
      </c>
      <c r="E85" s="50">
        <v>3235</v>
      </c>
      <c r="F85" s="45" t="str">
        <f t="shared" si="15"/>
        <v>Zakupnine i najamnine</v>
      </c>
      <c r="G85" s="328" t="s">
        <v>176</v>
      </c>
      <c r="H85" s="45" t="str">
        <f t="shared" si="16"/>
        <v>REDOVNA DJELATNOST SVEUČILIŠTA U OSIJEKU (IZ EVIDENCIJSKIH PRIHODA)</v>
      </c>
      <c r="I85" s="45" t="str">
        <f t="shared" si="17"/>
        <v>0942</v>
      </c>
      <c r="J85" s="224">
        <v>14200</v>
      </c>
      <c r="K85" s="224"/>
      <c r="L85" s="224"/>
      <c r="M85" s="49"/>
      <c r="N85" s="246" t="str">
        <f>IF(C85="","",'OPĆI DIO'!$C$1)</f>
        <v>2292 SVEUČILIŠTE J. J. STROSSMAYERA U OSIJEKU - PRAVNI FAKULTET</v>
      </c>
      <c r="O85" s="40" t="str">
        <f t="shared" si="18"/>
        <v>323</v>
      </c>
      <c r="P85" s="40" t="str">
        <f t="shared" si="19"/>
        <v>32</v>
      </c>
      <c r="Q85" s="40" t="str">
        <f t="shared" si="20"/>
        <v>52</v>
      </c>
      <c r="R85" s="40" t="str">
        <f t="shared" si="21"/>
        <v>94</v>
      </c>
      <c r="S85" s="40" t="str">
        <f t="shared" si="22"/>
        <v>3</v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50">
        <v>52</v>
      </c>
      <c r="D86" s="45" t="str">
        <f t="shared" si="14"/>
        <v>Ostale pomoći</v>
      </c>
      <c r="E86" s="50">
        <v>3237</v>
      </c>
      <c r="F86" s="45" t="str">
        <f t="shared" si="15"/>
        <v>Intelektualne i osobne usluge</v>
      </c>
      <c r="G86" s="328" t="s">
        <v>176</v>
      </c>
      <c r="H86" s="45" t="str">
        <f t="shared" si="16"/>
        <v>REDOVNA DJELATNOST SVEUČILIŠTA U OSIJEKU (IZ EVIDENCIJSKIH PRIHODA)</v>
      </c>
      <c r="I86" s="45" t="str">
        <f t="shared" si="17"/>
        <v>0942</v>
      </c>
      <c r="J86" s="224">
        <v>4000</v>
      </c>
      <c r="K86" s="224"/>
      <c r="L86" s="224"/>
      <c r="M86" s="49"/>
      <c r="N86" s="246" t="str">
        <f>IF(C86="","",'OPĆI DIO'!$C$1)</f>
        <v>2292 SVEUČILIŠTE J. J. STROSSMAYERA U OSIJEKU - PRAVNI FAKULTET</v>
      </c>
      <c r="O86" s="40" t="str">
        <f t="shared" si="18"/>
        <v>323</v>
      </c>
      <c r="P86" s="40" t="str">
        <f t="shared" si="19"/>
        <v>32</v>
      </c>
      <c r="Q86" s="40" t="str">
        <f t="shared" si="20"/>
        <v>52</v>
      </c>
      <c r="R86" s="40" t="str">
        <f t="shared" si="21"/>
        <v>94</v>
      </c>
      <c r="S86" s="40" t="str">
        <f t="shared" si="22"/>
        <v>3</v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50">
        <v>52</v>
      </c>
      <c r="D87" s="45" t="str">
        <f t="shared" si="14"/>
        <v>Ostale pomoći</v>
      </c>
      <c r="E87" s="50">
        <v>3239</v>
      </c>
      <c r="F87" s="45" t="str">
        <f t="shared" si="15"/>
        <v>Ostale usluge</v>
      </c>
      <c r="G87" s="328" t="s">
        <v>176</v>
      </c>
      <c r="H87" s="45" t="str">
        <f t="shared" si="16"/>
        <v>REDOVNA DJELATNOST SVEUČILIŠTA U OSIJEKU (IZ EVIDENCIJSKIH PRIHODA)</v>
      </c>
      <c r="I87" s="45" t="str">
        <f t="shared" si="17"/>
        <v>0942</v>
      </c>
      <c r="J87" s="224">
        <v>1000</v>
      </c>
      <c r="K87" s="224"/>
      <c r="L87" s="224"/>
      <c r="M87" s="49"/>
      <c r="N87" s="246" t="str">
        <f>IF(C87="","",'OPĆI DIO'!$C$1)</f>
        <v>2292 SVEUČILIŠTE J. J. STROSSMAYERA U OSIJEKU - PRAVNI FAKULTET</v>
      </c>
      <c r="O87" s="40" t="str">
        <f t="shared" si="18"/>
        <v>323</v>
      </c>
      <c r="P87" s="40" t="str">
        <f t="shared" si="19"/>
        <v>32</v>
      </c>
      <c r="Q87" s="40" t="str">
        <f t="shared" si="20"/>
        <v>52</v>
      </c>
      <c r="R87" s="40" t="str">
        <f t="shared" si="21"/>
        <v>94</v>
      </c>
      <c r="S87" s="40" t="str">
        <f t="shared" si="22"/>
        <v>3</v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50">
        <v>52</v>
      </c>
      <c r="D88" s="45" t="str">
        <f t="shared" si="14"/>
        <v>Ostale pomoći</v>
      </c>
      <c r="E88" s="50">
        <v>3241</v>
      </c>
      <c r="F88" s="45" t="str">
        <f t="shared" si="15"/>
        <v>Naknade troškova osobama izvan radnog odnosa</v>
      </c>
      <c r="G88" s="328" t="s">
        <v>176</v>
      </c>
      <c r="H88" s="45" t="str">
        <f t="shared" si="16"/>
        <v>REDOVNA DJELATNOST SVEUČILIŠTA U OSIJEKU (IZ EVIDENCIJSKIH PRIHODA)</v>
      </c>
      <c r="I88" s="45" t="str">
        <f t="shared" si="17"/>
        <v>0942</v>
      </c>
      <c r="J88" s="224">
        <v>2490</v>
      </c>
      <c r="K88" s="224"/>
      <c r="L88" s="224"/>
      <c r="M88" s="49"/>
      <c r="N88" s="246" t="str">
        <f>IF(C88="","",'OPĆI DIO'!$C$1)</f>
        <v>2292 SVEUČILIŠTE J. J. STROSSMAYERA U OSIJEKU - PRAVNI FAKULTET</v>
      </c>
      <c r="O88" s="40" t="str">
        <f t="shared" si="18"/>
        <v>324</v>
      </c>
      <c r="P88" s="40" t="str">
        <f t="shared" si="19"/>
        <v>32</v>
      </c>
      <c r="Q88" s="40" t="str">
        <f t="shared" si="20"/>
        <v>52</v>
      </c>
      <c r="R88" s="40" t="str">
        <f t="shared" si="21"/>
        <v>94</v>
      </c>
      <c r="S88" s="40" t="str">
        <f t="shared" si="22"/>
        <v>3</v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50">
        <v>52</v>
      </c>
      <c r="D89" s="45" t="str">
        <f t="shared" si="14"/>
        <v>Ostale pomoći</v>
      </c>
      <c r="E89" s="50">
        <v>3293</v>
      </c>
      <c r="F89" s="45" t="str">
        <f t="shared" si="15"/>
        <v>Reprezentacija</v>
      </c>
      <c r="G89" s="328" t="s">
        <v>176</v>
      </c>
      <c r="H89" s="45" t="str">
        <f t="shared" si="16"/>
        <v>REDOVNA DJELATNOST SVEUČILIŠTA U OSIJEKU (IZ EVIDENCIJSKIH PRIHODA)</v>
      </c>
      <c r="I89" s="45" t="str">
        <f t="shared" si="17"/>
        <v>0942</v>
      </c>
      <c r="J89" s="224">
        <v>1000</v>
      </c>
      <c r="K89" s="224"/>
      <c r="L89" s="224"/>
      <c r="M89" s="49"/>
      <c r="N89" s="246" t="str">
        <f>IF(C89="","",'OPĆI DIO'!$C$1)</f>
        <v>2292 SVEUČILIŠTE J. J. STROSSMAYERA U OSIJEKU - PRAVNI FAKULTET</v>
      </c>
      <c r="O89" s="40" t="str">
        <f t="shared" si="18"/>
        <v>329</v>
      </c>
      <c r="P89" s="40" t="str">
        <f t="shared" si="19"/>
        <v>32</v>
      </c>
      <c r="Q89" s="40" t="str">
        <f t="shared" si="20"/>
        <v>52</v>
      </c>
      <c r="R89" s="40" t="str">
        <f t="shared" si="21"/>
        <v>94</v>
      </c>
      <c r="S89" s="40" t="str">
        <f t="shared" si="22"/>
        <v>3</v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50">
        <v>52</v>
      </c>
      <c r="D90" s="45" t="str">
        <f t="shared" si="14"/>
        <v>Ostale pomoći</v>
      </c>
      <c r="E90" s="50">
        <v>3299</v>
      </c>
      <c r="F90" s="45" t="str">
        <f t="shared" si="15"/>
        <v>Ostali nespomenuti rashodi poslovanja</v>
      </c>
      <c r="G90" s="328" t="s">
        <v>176</v>
      </c>
      <c r="H90" s="45" t="str">
        <f t="shared" si="16"/>
        <v>REDOVNA DJELATNOST SVEUČILIŠTA U OSIJEKU (IZ EVIDENCIJSKIH PRIHODA)</v>
      </c>
      <c r="I90" s="45" t="str">
        <f t="shared" si="17"/>
        <v>0942</v>
      </c>
      <c r="J90" s="224">
        <v>100</v>
      </c>
      <c r="K90" s="224"/>
      <c r="L90" s="224"/>
      <c r="M90" s="49"/>
      <c r="N90" s="246" t="str">
        <f>IF(C90="","",'OPĆI DIO'!$C$1)</f>
        <v>2292 SVEUČILIŠTE J. J. STROSSMAYERA U OSIJEKU - PRAVNI FAKULTET</v>
      </c>
      <c r="O90" s="40" t="str">
        <f t="shared" si="18"/>
        <v>329</v>
      </c>
      <c r="P90" s="40" t="str">
        <f t="shared" si="19"/>
        <v>32</v>
      </c>
      <c r="Q90" s="40" t="str">
        <f t="shared" si="20"/>
        <v>52</v>
      </c>
      <c r="R90" s="40" t="str">
        <f t="shared" si="21"/>
        <v>94</v>
      </c>
      <c r="S90" s="40" t="str">
        <f t="shared" si="22"/>
        <v>3</v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50">
        <v>52</v>
      </c>
      <c r="D91" s="45" t="str">
        <f t="shared" si="14"/>
        <v>Ostale pomoći</v>
      </c>
      <c r="E91" s="50">
        <v>4221</v>
      </c>
      <c r="F91" s="45" t="str">
        <f t="shared" si="15"/>
        <v>Uredska oprema i namještaj</v>
      </c>
      <c r="G91" s="328" t="s">
        <v>176</v>
      </c>
      <c r="H91" s="45" t="str">
        <f t="shared" si="16"/>
        <v>REDOVNA DJELATNOST SVEUČILIŠTA U OSIJEKU (IZ EVIDENCIJSKIH PRIHODA)</v>
      </c>
      <c r="I91" s="45" t="str">
        <f t="shared" si="17"/>
        <v>0942</v>
      </c>
      <c r="J91" s="224">
        <v>2000</v>
      </c>
      <c r="K91" s="224"/>
      <c r="L91" s="224"/>
      <c r="M91" s="49"/>
      <c r="N91" s="246" t="str">
        <f>IF(C91="","",'OPĆI DIO'!$C$1)</f>
        <v>2292 SVEUČILIŠTE J. J. STROSSMAYERA U OSIJEKU - PRAVNI FAKULTET</v>
      </c>
      <c r="O91" s="40" t="str">
        <f t="shared" si="18"/>
        <v>422</v>
      </c>
      <c r="P91" s="40" t="str">
        <f t="shared" si="19"/>
        <v>42</v>
      </c>
      <c r="Q91" s="40" t="str">
        <f t="shared" si="20"/>
        <v>52</v>
      </c>
      <c r="R91" s="40" t="str">
        <f t="shared" si="21"/>
        <v>94</v>
      </c>
      <c r="S91" s="40" t="str">
        <f t="shared" si="22"/>
        <v>4</v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/>
      </c>
      <c r="B92" s="44" t="str">
        <f>IF(C92="","",VLOOKUP('OPĆI DIO'!$C$1,'OPĆI DIO'!$N$4:$W$137,9,FALSE))</f>
        <v/>
      </c>
      <c r="C92" s="50"/>
      <c r="D92" s="45" t="str">
        <f t="shared" si="14"/>
        <v/>
      </c>
      <c r="E92" s="50"/>
      <c r="F92" s="45" t="str">
        <f t="shared" si="15"/>
        <v/>
      </c>
      <c r="G92" s="328"/>
      <c r="H92" s="45" t="str">
        <f t="shared" si="16"/>
        <v/>
      </c>
      <c r="I92" s="45" t="str">
        <f t="shared" si="17"/>
        <v/>
      </c>
      <c r="J92" s="224"/>
      <c r="K92" s="224"/>
      <c r="L92" s="224"/>
      <c r="M92" s="49"/>
      <c r="N92" s="246" t="str">
        <f>IF(C92="","",'OPĆI DIO'!$C$1)</f>
        <v/>
      </c>
      <c r="O92" s="40" t="str">
        <f t="shared" si="18"/>
        <v/>
      </c>
      <c r="P92" s="40" t="str">
        <f t="shared" si="19"/>
        <v/>
      </c>
      <c r="Q92" s="40" t="str">
        <f t="shared" si="20"/>
        <v/>
      </c>
      <c r="R92" s="40" t="str">
        <f t="shared" si="21"/>
        <v/>
      </c>
      <c r="S92" s="40" t="str">
        <f t="shared" si="22"/>
        <v/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/>
      </c>
      <c r="B93" s="44" t="str">
        <f>IF(C93="","",VLOOKUP('OPĆI DIO'!$C$1,'OPĆI DIO'!$N$4:$W$137,9,FALSE))</f>
        <v/>
      </c>
      <c r="C93" s="50"/>
      <c r="D93" s="45" t="str">
        <f t="shared" si="14"/>
        <v/>
      </c>
      <c r="E93" s="50"/>
      <c r="F93" s="45" t="str">
        <f t="shared" si="15"/>
        <v/>
      </c>
      <c r="G93" s="329"/>
      <c r="H93" s="45" t="str">
        <f t="shared" si="16"/>
        <v/>
      </c>
      <c r="I93" s="45" t="str">
        <f t="shared" si="17"/>
        <v/>
      </c>
      <c r="J93" s="224"/>
      <c r="K93" s="224"/>
      <c r="L93" s="224"/>
      <c r="M93" s="49"/>
      <c r="N93" s="246" t="str">
        <f>IF(C93="","",'OPĆI DIO'!$C$1)</f>
        <v/>
      </c>
      <c r="O93" s="40" t="str">
        <f t="shared" si="18"/>
        <v/>
      </c>
      <c r="P93" s="40" t="str">
        <f t="shared" si="19"/>
        <v/>
      </c>
      <c r="Q93" s="40" t="str">
        <f t="shared" si="20"/>
        <v/>
      </c>
      <c r="R93" s="40" t="str">
        <f t="shared" si="21"/>
        <v/>
      </c>
      <c r="S93" s="40" t="str">
        <f t="shared" si="22"/>
        <v/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/>
      </c>
      <c r="B94" s="44" t="str">
        <f>IF(C94="","",VLOOKUP('OPĆI DIO'!$C$1,'OPĆI DIO'!$N$4:$W$137,9,FALSE))</f>
        <v/>
      </c>
      <c r="C94" s="50"/>
      <c r="D94" s="45" t="str">
        <f t="shared" si="14"/>
        <v/>
      </c>
      <c r="E94" s="50"/>
      <c r="F94" s="45" t="str">
        <f t="shared" si="15"/>
        <v/>
      </c>
      <c r="G94" s="329"/>
      <c r="H94" s="45" t="str">
        <f t="shared" si="16"/>
        <v/>
      </c>
      <c r="I94" s="45" t="str">
        <f t="shared" si="17"/>
        <v/>
      </c>
      <c r="J94" s="224"/>
      <c r="K94" s="224"/>
      <c r="L94" s="224"/>
      <c r="M94" s="49"/>
      <c r="N94" s="246" t="str">
        <f>IF(C94="","",'OPĆI DIO'!$C$1)</f>
        <v/>
      </c>
      <c r="O94" s="40" t="str">
        <f t="shared" si="18"/>
        <v/>
      </c>
      <c r="P94" s="40" t="str">
        <f t="shared" si="19"/>
        <v/>
      </c>
      <c r="Q94" s="40" t="str">
        <f t="shared" si="20"/>
        <v/>
      </c>
      <c r="R94" s="40" t="str">
        <f t="shared" si="21"/>
        <v/>
      </c>
      <c r="S94" s="40" t="str">
        <f t="shared" si="22"/>
        <v/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/>
      </c>
      <c r="B95" s="44" t="str">
        <f>IF(C95="","",VLOOKUP('OPĆI DIO'!$C$1,'OPĆI DIO'!$N$4:$W$137,9,FALSE))</f>
        <v/>
      </c>
      <c r="C95" s="50"/>
      <c r="D95" s="45" t="str">
        <f t="shared" si="14"/>
        <v/>
      </c>
      <c r="E95" s="50"/>
      <c r="F95" s="45" t="str">
        <f t="shared" si="15"/>
        <v/>
      </c>
      <c r="G95" s="329"/>
      <c r="H95" s="45" t="str">
        <f t="shared" si="16"/>
        <v/>
      </c>
      <c r="I95" s="45" t="str">
        <f t="shared" si="17"/>
        <v/>
      </c>
      <c r="J95" s="224"/>
      <c r="K95" s="224"/>
      <c r="L95" s="224"/>
      <c r="M95" s="49"/>
      <c r="N95" s="246" t="str">
        <f>IF(C95="","",'OPĆI DIO'!$C$1)</f>
        <v/>
      </c>
      <c r="O95" s="40" t="str">
        <f t="shared" si="18"/>
        <v/>
      </c>
      <c r="P95" s="40" t="str">
        <f t="shared" si="19"/>
        <v/>
      </c>
      <c r="Q95" s="40" t="str">
        <f t="shared" si="20"/>
        <v/>
      </c>
      <c r="R95" s="40" t="str">
        <f t="shared" si="21"/>
        <v/>
      </c>
      <c r="S95" s="40" t="str">
        <f t="shared" si="22"/>
        <v/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/>
      </c>
      <c r="B96" s="44" t="str">
        <f>IF(C96="","",VLOOKUP('OPĆI DIO'!$C$1,'OPĆI DIO'!$N$4:$W$137,9,FALSE))</f>
        <v/>
      </c>
      <c r="C96" s="50"/>
      <c r="D96" s="45" t="str">
        <f t="shared" si="14"/>
        <v/>
      </c>
      <c r="E96" s="50"/>
      <c r="F96" s="45" t="str">
        <f t="shared" si="15"/>
        <v/>
      </c>
      <c r="G96" s="329"/>
      <c r="H96" s="45" t="str">
        <f t="shared" si="16"/>
        <v/>
      </c>
      <c r="I96" s="45" t="str">
        <f t="shared" si="17"/>
        <v/>
      </c>
      <c r="J96" s="224"/>
      <c r="K96" s="224"/>
      <c r="L96" s="224"/>
      <c r="M96" s="49"/>
      <c r="N96" s="246" t="str">
        <f>IF(C96="","",'OPĆI DIO'!$C$1)</f>
        <v/>
      </c>
      <c r="O96" s="40" t="str">
        <f t="shared" si="18"/>
        <v/>
      </c>
      <c r="P96" s="40" t="str">
        <f t="shared" si="19"/>
        <v/>
      </c>
      <c r="Q96" s="40" t="str">
        <f t="shared" si="20"/>
        <v/>
      </c>
      <c r="R96" s="40" t="str">
        <f t="shared" si="21"/>
        <v/>
      </c>
      <c r="S96" s="40" t="str">
        <f t="shared" si="22"/>
        <v/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4"/>
        <v/>
      </c>
      <c r="E97" s="50"/>
      <c r="F97" s="45" t="str">
        <f t="shared" si="15"/>
        <v/>
      </c>
      <c r="G97" s="329"/>
      <c r="H97" s="45" t="str">
        <f t="shared" si="16"/>
        <v/>
      </c>
      <c r="I97" s="45" t="str">
        <f t="shared" si="17"/>
        <v/>
      </c>
      <c r="J97" s="224"/>
      <c r="K97" s="224"/>
      <c r="L97" s="224"/>
      <c r="M97" s="49"/>
      <c r="N97" s="246" t="str">
        <f>IF(C97="","",'OPĆI DIO'!$C$1)</f>
        <v/>
      </c>
      <c r="O97" s="40" t="str">
        <f t="shared" si="18"/>
        <v/>
      </c>
      <c r="P97" s="40" t="str">
        <f t="shared" si="19"/>
        <v/>
      </c>
      <c r="Q97" s="40" t="str">
        <f t="shared" si="20"/>
        <v/>
      </c>
      <c r="R97" s="40" t="str">
        <f t="shared" si="21"/>
        <v/>
      </c>
      <c r="S97" s="40" t="str">
        <f t="shared" si="22"/>
        <v/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/>
      </c>
      <c r="B98" s="44" t="str">
        <f>IF(C98="","",VLOOKUP('OPĆI DIO'!$C$1,'OPĆI DIO'!$N$4:$W$137,9,FALSE))</f>
        <v/>
      </c>
      <c r="C98" s="50"/>
      <c r="D98" s="45" t="str">
        <f t="shared" si="14"/>
        <v/>
      </c>
      <c r="E98" s="50"/>
      <c r="F98" s="45" t="str">
        <f t="shared" si="15"/>
        <v/>
      </c>
      <c r="G98" s="329"/>
      <c r="H98" s="45" t="str">
        <f t="shared" si="16"/>
        <v/>
      </c>
      <c r="I98" s="45" t="str">
        <f t="shared" si="17"/>
        <v/>
      </c>
      <c r="J98" s="224"/>
      <c r="K98" s="224"/>
      <c r="L98" s="224"/>
      <c r="M98" s="49"/>
      <c r="N98" s="246" t="str">
        <f>IF(C98="","",'OPĆI DIO'!$C$1)</f>
        <v/>
      </c>
      <c r="O98" s="40" t="str">
        <f t="shared" si="18"/>
        <v/>
      </c>
      <c r="P98" s="40" t="str">
        <f t="shared" si="19"/>
        <v/>
      </c>
      <c r="Q98" s="40" t="str">
        <f t="shared" si="20"/>
        <v/>
      </c>
      <c r="R98" s="40" t="str">
        <f t="shared" si="21"/>
        <v/>
      </c>
      <c r="S98" s="40" t="str">
        <f t="shared" si="22"/>
        <v/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/>
      </c>
      <c r="B99" s="44" t="str">
        <f>IF(C99="","",VLOOKUP('OPĆI DIO'!$C$1,'OPĆI DIO'!$N$4:$W$137,9,FALSE))</f>
        <v/>
      </c>
      <c r="C99" s="50"/>
      <c r="D99" s="45" t="str">
        <f t="shared" si="14"/>
        <v/>
      </c>
      <c r="E99" s="50"/>
      <c r="F99" s="45" t="str">
        <f t="shared" si="15"/>
        <v/>
      </c>
      <c r="G99" s="329"/>
      <c r="H99" s="45" t="str">
        <f t="shared" si="16"/>
        <v/>
      </c>
      <c r="I99" s="45" t="str">
        <f t="shared" si="17"/>
        <v/>
      </c>
      <c r="J99" s="224"/>
      <c r="K99" s="224"/>
      <c r="L99" s="224"/>
      <c r="M99" s="49"/>
      <c r="N99" s="246" t="str">
        <f>IF(C99="","",'OPĆI DIO'!$C$1)</f>
        <v/>
      </c>
      <c r="O99" s="40" t="str">
        <f t="shared" si="18"/>
        <v/>
      </c>
      <c r="P99" s="40" t="str">
        <f t="shared" si="19"/>
        <v/>
      </c>
      <c r="Q99" s="40" t="str">
        <f t="shared" si="20"/>
        <v/>
      </c>
      <c r="R99" s="40" t="str">
        <f t="shared" si="21"/>
        <v/>
      </c>
      <c r="S99" s="40" t="str">
        <f t="shared" si="22"/>
        <v/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/>
      </c>
      <c r="B100" s="44" t="str">
        <f>IF(C100="","",VLOOKUP('OPĆI DIO'!$C$1,'OPĆI DIO'!$N$4:$W$137,9,FALSE))</f>
        <v/>
      </c>
      <c r="C100" s="50"/>
      <c r="D100" s="45" t="str">
        <f t="shared" si="14"/>
        <v/>
      </c>
      <c r="E100" s="50"/>
      <c r="F100" s="45" t="str">
        <f t="shared" si="15"/>
        <v/>
      </c>
      <c r="G100" s="329"/>
      <c r="H100" s="45" t="str">
        <f t="shared" si="16"/>
        <v/>
      </c>
      <c r="I100" s="45" t="str">
        <f t="shared" si="17"/>
        <v/>
      </c>
      <c r="J100" s="224"/>
      <c r="K100" s="224"/>
      <c r="L100" s="224"/>
      <c r="M100" s="49"/>
      <c r="N100" s="246" t="str">
        <f>IF(C100="","",'OPĆI DIO'!$C$1)</f>
        <v/>
      </c>
      <c r="O100" s="40" t="str">
        <f t="shared" si="18"/>
        <v/>
      </c>
      <c r="P100" s="40" t="str">
        <f t="shared" si="19"/>
        <v/>
      </c>
      <c r="Q100" s="40" t="str">
        <f t="shared" si="20"/>
        <v/>
      </c>
      <c r="R100" s="40" t="str">
        <f t="shared" si="21"/>
        <v/>
      </c>
      <c r="S100" s="40" t="str">
        <f t="shared" si="22"/>
        <v/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/>
      </c>
      <c r="B101" s="44" t="str">
        <f>IF(C101="","",VLOOKUP('OPĆI DIO'!$C$1,'OPĆI DIO'!$N$4:$W$137,9,FALSE))</f>
        <v/>
      </c>
      <c r="C101" s="50"/>
      <c r="D101" s="45" t="str">
        <f t="shared" si="14"/>
        <v/>
      </c>
      <c r="E101" s="50"/>
      <c r="F101" s="45" t="str">
        <f t="shared" si="15"/>
        <v/>
      </c>
      <c r="G101" s="329"/>
      <c r="H101" s="45" t="str">
        <f t="shared" si="16"/>
        <v/>
      </c>
      <c r="I101" s="45" t="str">
        <f t="shared" si="17"/>
        <v/>
      </c>
      <c r="J101" s="224"/>
      <c r="K101" s="224"/>
      <c r="L101" s="224"/>
      <c r="M101" s="49"/>
      <c r="N101" s="246" t="str">
        <f>IF(C101="","",'OPĆI DIO'!$C$1)</f>
        <v/>
      </c>
      <c r="O101" s="40" t="str">
        <f t="shared" si="18"/>
        <v/>
      </c>
      <c r="P101" s="40" t="str">
        <f t="shared" si="19"/>
        <v/>
      </c>
      <c r="Q101" s="40" t="str">
        <f t="shared" si="20"/>
        <v/>
      </c>
      <c r="R101" s="40" t="str">
        <f t="shared" si="21"/>
        <v/>
      </c>
      <c r="S101" s="40" t="str">
        <f t="shared" si="22"/>
        <v/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4"/>
        <v/>
      </c>
      <c r="E102" s="50"/>
      <c r="F102" s="45" t="str">
        <f t="shared" si="15"/>
        <v/>
      </c>
      <c r="G102" s="329"/>
      <c r="H102" s="45" t="str">
        <f t="shared" si="16"/>
        <v/>
      </c>
      <c r="I102" s="45" t="str">
        <f t="shared" si="17"/>
        <v/>
      </c>
      <c r="J102" s="224"/>
      <c r="K102" s="224"/>
      <c r="L102" s="224"/>
      <c r="M102" s="49"/>
      <c r="N102" s="246" t="str">
        <f>IF(C102="","",'OPĆI DIO'!$C$1)</f>
        <v/>
      </c>
      <c r="O102" s="40" t="str">
        <f t="shared" si="18"/>
        <v/>
      </c>
      <c r="P102" s="40" t="str">
        <f t="shared" si="19"/>
        <v/>
      </c>
      <c r="Q102" s="40" t="str">
        <f t="shared" si="20"/>
        <v/>
      </c>
      <c r="R102" s="40" t="str">
        <f t="shared" si="21"/>
        <v/>
      </c>
      <c r="S102" s="40" t="str">
        <f t="shared" si="22"/>
        <v/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14"/>
        <v/>
      </c>
      <c r="E103" s="50"/>
      <c r="F103" s="45" t="str">
        <f t="shared" si="15"/>
        <v/>
      </c>
      <c r="G103" s="329"/>
      <c r="H103" s="45" t="str">
        <f t="shared" si="16"/>
        <v/>
      </c>
      <c r="I103" s="45" t="str">
        <f t="shared" si="17"/>
        <v/>
      </c>
      <c r="J103" s="224"/>
      <c r="K103" s="224"/>
      <c r="L103" s="224"/>
      <c r="M103" s="49"/>
      <c r="N103" s="246" t="str">
        <f>IF(C103="","",'OPĆI DIO'!$C$1)</f>
        <v/>
      </c>
      <c r="O103" s="40" t="str">
        <f t="shared" si="18"/>
        <v/>
      </c>
      <c r="P103" s="40" t="str">
        <f t="shared" si="19"/>
        <v/>
      </c>
      <c r="Q103" s="40" t="str">
        <f t="shared" si="20"/>
        <v/>
      </c>
      <c r="R103" s="40" t="str">
        <f t="shared" si="21"/>
        <v/>
      </c>
      <c r="S103" s="40" t="str">
        <f t="shared" si="22"/>
        <v/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4"/>
        <v/>
      </c>
      <c r="E104" s="50"/>
      <c r="F104" s="45" t="str">
        <f t="shared" si="15"/>
        <v/>
      </c>
      <c r="G104" s="329"/>
      <c r="H104" s="45" t="str">
        <f t="shared" si="16"/>
        <v/>
      </c>
      <c r="I104" s="45" t="str">
        <f t="shared" si="17"/>
        <v/>
      </c>
      <c r="J104" s="224"/>
      <c r="K104" s="224"/>
      <c r="L104" s="224"/>
      <c r="M104" s="49"/>
      <c r="N104" s="246" t="str">
        <f>IF(C104="","",'OPĆI DIO'!$C$1)</f>
        <v/>
      </c>
      <c r="O104" s="40" t="str">
        <f t="shared" si="18"/>
        <v/>
      </c>
      <c r="P104" s="40" t="str">
        <f t="shared" si="19"/>
        <v/>
      </c>
      <c r="Q104" s="40" t="str">
        <f t="shared" si="20"/>
        <v/>
      </c>
      <c r="R104" s="40" t="str">
        <f t="shared" si="21"/>
        <v/>
      </c>
      <c r="S104" s="40" t="str">
        <f t="shared" si="22"/>
        <v/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4"/>
        <v/>
      </c>
      <c r="E105" s="50"/>
      <c r="F105" s="45" t="str">
        <f t="shared" si="15"/>
        <v/>
      </c>
      <c r="G105" s="329"/>
      <c r="H105" s="45" t="str">
        <f t="shared" si="16"/>
        <v/>
      </c>
      <c r="I105" s="45" t="str">
        <f t="shared" si="17"/>
        <v/>
      </c>
      <c r="J105" s="224"/>
      <c r="K105" s="224"/>
      <c r="L105" s="224"/>
      <c r="M105" s="49"/>
      <c r="N105" s="246" t="str">
        <f>IF(C105="","",'OPĆI DIO'!$C$1)</f>
        <v/>
      </c>
      <c r="O105" s="40" t="str">
        <f t="shared" si="18"/>
        <v/>
      </c>
      <c r="P105" s="40" t="str">
        <f t="shared" si="19"/>
        <v/>
      </c>
      <c r="Q105" s="40" t="str">
        <f t="shared" si="20"/>
        <v/>
      </c>
      <c r="R105" s="40" t="str">
        <f t="shared" si="21"/>
        <v/>
      </c>
      <c r="S105" s="40" t="str">
        <f t="shared" si="22"/>
        <v/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.7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326"/>
      <c r="D106" s="45" t="str">
        <f t="shared" si="14"/>
        <v/>
      </c>
      <c r="E106" s="326"/>
      <c r="F106" s="45" t="str">
        <f t="shared" si="15"/>
        <v/>
      </c>
      <c r="G106" s="329"/>
      <c r="H106" s="45" t="str">
        <f t="shared" si="16"/>
        <v/>
      </c>
      <c r="I106" s="45" t="str">
        <f t="shared" si="17"/>
        <v/>
      </c>
      <c r="J106" s="224"/>
      <c r="K106" s="224"/>
      <c r="L106" s="224"/>
      <c r="M106" s="49"/>
      <c r="N106" s="246" t="str">
        <f>IF(C106="","",'OPĆI DIO'!$C$1)</f>
        <v/>
      </c>
      <c r="O106" s="40" t="str">
        <f t="shared" si="18"/>
        <v/>
      </c>
      <c r="P106" s="40" t="str">
        <f t="shared" si="19"/>
        <v/>
      </c>
      <c r="Q106" s="40" t="str">
        <f t="shared" si="20"/>
        <v/>
      </c>
      <c r="R106" s="40" t="str">
        <f t="shared" si="21"/>
        <v/>
      </c>
      <c r="S106" s="40" t="str">
        <f t="shared" si="22"/>
        <v/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4"/>
        <v/>
      </c>
      <c r="E107" s="50"/>
      <c r="F107" s="45" t="str">
        <f t="shared" si="15"/>
        <v/>
      </c>
      <c r="G107" s="328"/>
      <c r="H107" s="45" t="str">
        <f t="shared" si="16"/>
        <v/>
      </c>
      <c r="I107" s="45" t="str">
        <f t="shared" si="17"/>
        <v/>
      </c>
      <c r="J107" s="224"/>
      <c r="K107" s="224"/>
      <c r="L107" s="224"/>
      <c r="M107" s="49"/>
      <c r="N107" s="246" t="str">
        <f>IF(C107="","",'OPĆI DIO'!$C$1)</f>
        <v/>
      </c>
      <c r="O107" s="40" t="str">
        <f t="shared" si="18"/>
        <v/>
      </c>
      <c r="P107" s="40" t="str">
        <f t="shared" si="19"/>
        <v/>
      </c>
      <c r="Q107" s="40" t="str">
        <f t="shared" si="20"/>
        <v/>
      </c>
      <c r="R107" s="40" t="str">
        <f t="shared" si="21"/>
        <v/>
      </c>
      <c r="S107" s="40" t="str">
        <f t="shared" si="22"/>
        <v/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4"/>
        <v/>
      </c>
      <c r="E108" s="50"/>
      <c r="F108" s="45" t="str">
        <f t="shared" si="15"/>
        <v/>
      </c>
      <c r="G108" s="330"/>
      <c r="H108" s="45" t="str">
        <f t="shared" si="16"/>
        <v/>
      </c>
      <c r="I108" s="45" t="str">
        <f t="shared" si="17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18"/>
        <v/>
      </c>
      <c r="P108" s="40" t="str">
        <f t="shared" si="19"/>
        <v/>
      </c>
      <c r="Q108" s="40" t="str">
        <f t="shared" si="20"/>
        <v/>
      </c>
      <c r="R108" s="40" t="str">
        <f t="shared" si="21"/>
        <v/>
      </c>
      <c r="S108" s="40" t="str">
        <f t="shared" si="22"/>
        <v/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4"/>
        <v/>
      </c>
      <c r="E109" s="327"/>
      <c r="F109" s="45" t="str">
        <f t="shared" si="15"/>
        <v/>
      </c>
      <c r="G109" s="329"/>
      <c r="H109" s="45" t="str">
        <f t="shared" si="16"/>
        <v/>
      </c>
      <c r="I109" s="45" t="str">
        <f t="shared" si="17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18"/>
        <v/>
      </c>
      <c r="P109" s="40" t="str">
        <f t="shared" si="19"/>
        <v/>
      </c>
      <c r="Q109" s="40" t="str">
        <f t="shared" si="20"/>
        <v/>
      </c>
      <c r="R109" s="40" t="str">
        <f t="shared" si="21"/>
        <v/>
      </c>
      <c r="S109" s="40" t="str">
        <f t="shared" si="22"/>
        <v/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4"/>
        <v/>
      </c>
      <c r="E110" s="50"/>
      <c r="F110" s="45" t="str">
        <f t="shared" si="15"/>
        <v/>
      </c>
      <c r="G110" s="328"/>
      <c r="H110" s="45" t="str">
        <f t="shared" si="16"/>
        <v/>
      </c>
      <c r="I110" s="45" t="str">
        <f t="shared" si="17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18"/>
        <v/>
      </c>
      <c r="P110" s="40" t="str">
        <f t="shared" si="19"/>
        <v/>
      </c>
      <c r="Q110" s="40" t="str">
        <f t="shared" si="20"/>
        <v/>
      </c>
      <c r="R110" s="40" t="str">
        <f t="shared" si="21"/>
        <v/>
      </c>
      <c r="S110" s="40" t="str">
        <f t="shared" si="22"/>
        <v/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5"/>
        <v/>
      </c>
      <c r="G111" s="82"/>
      <c r="H111" s="45" t="str">
        <f t="shared" si="16"/>
        <v/>
      </c>
      <c r="I111" s="45" t="str">
        <f t="shared" si="17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8"/>
        <v/>
      </c>
      <c r="P111" s="40" t="str">
        <f t="shared" si="19"/>
        <v/>
      </c>
      <c r="Q111" s="40" t="str">
        <f t="shared" si="20"/>
        <v/>
      </c>
      <c r="R111" s="40" t="str">
        <f t="shared" si="21"/>
        <v/>
      </c>
      <c r="S111" s="40" t="str">
        <f t="shared" si="22"/>
        <v/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5"/>
        <v/>
      </c>
      <c r="G112" s="82"/>
      <c r="H112" s="45" t="str">
        <f t="shared" si="16"/>
        <v/>
      </c>
      <c r="I112" s="45" t="str">
        <f t="shared" si="17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8"/>
        <v/>
      </c>
      <c r="P112" s="40" t="str">
        <f t="shared" si="19"/>
        <v/>
      </c>
      <c r="Q112" s="40" t="str">
        <f t="shared" si="20"/>
        <v/>
      </c>
      <c r="R112" s="40" t="str">
        <f t="shared" si="21"/>
        <v/>
      </c>
      <c r="S112" s="40" t="str">
        <f t="shared" si="22"/>
        <v/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5"/>
        <v/>
      </c>
      <c r="G113" s="82"/>
      <c r="H113" s="45" t="str">
        <f t="shared" si="16"/>
        <v/>
      </c>
      <c r="I113" s="45" t="str">
        <f t="shared" si="17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8"/>
        <v/>
      </c>
      <c r="P113" s="40" t="str">
        <f t="shared" si="19"/>
        <v/>
      </c>
      <c r="Q113" s="40" t="str">
        <f t="shared" si="20"/>
        <v/>
      </c>
      <c r="R113" s="40" t="str">
        <f t="shared" si="21"/>
        <v/>
      </c>
      <c r="S113" s="40" t="str">
        <f t="shared" si="22"/>
        <v/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5"/>
        <v/>
      </c>
      <c r="G114" s="82"/>
      <c r="H114" s="45" t="str">
        <f t="shared" si="16"/>
        <v/>
      </c>
      <c r="I114" s="45" t="str">
        <f t="shared" si="17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8"/>
        <v/>
      </c>
      <c r="P114" s="40" t="str">
        <f t="shared" si="19"/>
        <v/>
      </c>
      <c r="Q114" s="40" t="str">
        <f t="shared" si="20"/>
        <v/>
      </c>
      <c r="R114" s="40" t="str">
        <f t="shared" si="21"/>
        <v/>
      </c>
      <c r="S114" s="40" t="str">
        <f t="shared" si="22"/>
        <v/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5"/>
        <v/>
      </c>
      <c r="G115" s="82"/>
      <c r="H115" s="45" t="str">
        <f t="shared" si="16"/>
        <v/>
      </c>
      <c r="I115" s="45" t="str">
        <f t="shared" si="17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8"/>
        <v/>
      </c>
      <c r="P115" s="40" t="str">
        <f t="shared" si="19"/>
        <v/>
      </c>
      <c r="Q115" s="40" t="str">
        <f t="shared" si="20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5"/>
        <v/>
      </c>
      <c r="G116" s="82"/>
      <c r="H116" s="45" t="str">
        <f t="shared" si="16"/>
        <v/>
      </c>
      <c r="I116" s="45" t="str">
        <f t="shared" si="17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8"/>
        <v/>
      </c>
      <c r="P116" s="40" t="str">
        <f t="shared" si="19"/>
        <v/>
      </c>
      <c r="Q116" s="40" t="str">
        <f t="shared" si="20"/>
        <v/>
      </c>
      <c r="R116" s="40" t="str">
        <f t="shared" si="21"/>
        <v/>
      </c>
      <c r="S116" s="40" t="str">
        <f t="shared" si="22"/>
        <v/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82"/>
      <c r="H117" s="45" t="str">
        <f t="shared" si="16"/>
        <v/>
      </c>
      <c r="I117" s="45" t="str">
        <f t="shared" si="17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5"/>
        <v/>
      </c>
      <c r="G118" s="82"/>
      <c r="H118" s="45" t="str">
        <f t="shared" si="16"/>
        <v/>
      </c>
      <c r="I118" s="45" t="str">
        <f t="shared" si="17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8"/>
        <v/>
      </c>
      <c r="P118" s="40" t="str">
        <f t="shared" si="19"/>
        <v/>
      </c>
      <c r="Q118" s="40" t="str">
        <f t="shared" si="20"/>
        <v/>
      </c>
      <c r="R118" s="40" t="str">
        <f t="shared" si="21"/>
        <v/>
      </c>
      <c r="S118" s="40" t="str">
        <f t="shared" si="22"/>
        <v/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5"/>
        <v/>
      </c>
      <c r="G119" s="82"/>
      <c r="H119" s="45" t="str">
        <f t="shared" si="16"/>
        <v/>
      </c>
      <c r="I119" s="45" t="str">
        <f t="shared" si="17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8"/>
        <v/>
      </c>
      <c r="P119" s="40" t="str">
        <f t="shared" si="19"/>
        <v/>
      </c>
      <c r="Q119" s="40" t="str">
        <f t="shared" si="20"/>
        <v/>
      </c>
      <c r="R119" s="40" t="str">
        <f t="shared" si="21"/>
        <v/>
      </c>
      <c r="S119" s="40" t="str">
        <f t="shared" si="22"/>
        <v/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5"/>
        <v/>
      </c>
      <c r="G120" s="82"/>
      <c r="H120" s="45" t="str">
        <f t="shared" si="16"/>
        <v/>
      </c>
      <c r="I120" s="45" t="str">
        <f t="shared" si="17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8"/>
        <v/>
      </c>
      <c r="P120" s="40" t="str">
        <f t="shared" si="19"/>
        <v/>
      </c>
      <c r="Q120" s="40" t="str">
        <f t="shared" si="20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5"/>
        <v/>
      </c>
      <c r="G121" s="82"/>
      <c r="H121" s="45" t="str">
        <f t="shared" si="16"/>
        <v/>
      </c>
      <c r="I121" s="45" t="str">
        <f t="shared" si="17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8"/>
        <v/>
      </c>
      <c r="P121" s="40" t="str">
        <f t="shared" si="19"/>
        <v/>
      </c>
      <c r="Q121" s="40" t="str">
        <f t="shared" si="20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82"/>
      <c r="H122" s="45" t="str">
        <f t="shared" si="16"/>
        <v/>
      </c>
      <c r="I122" s="45" t="str">
        <f t="shared" si="17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82"/>
      <c r="H124" s="45" t="str">
        <f t="shared" si="16"/>
        <v/>
      </c>
      <c r="I124" s="45" t="str">
        <f t="shared" si="17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828"/>
  <sheetViews>
    <sheetView showGridLines="0" zoomScale="90" zoomScaleNormal="90" workbookViewId="0">
      <pane ySplit="2" topLeftCell="A24" activePane="bottomLeft" state="frozen"/>
      <selection pane="bottomLeft" activeCell="A3" sqref="A3:A50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90" t="s">
        <v>656</v>
      </c>
      <c r="B1" s="390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>
        <v>52</v>
      </c>
      <c r="B3" s="45" t="str">
        <f t="shared" ref="B3" si="0">IFERROR(VLOOKUP(A3,$V$6:$W$23,2,FALSE),"")</f>
        <v>Ostale pomoći</v>
      </c>
      <c r="C3" s="333">
        <v>3693</v>
      </c>
      <c r="D3" s="45" t="str">
        <f>IFERROR(VLOOKUP(C3,$Y$5:$AA$129,2,FALSE),"")</f>
        <v>Tekući prijenosi između proračunskih korisnika istog proraču</v>
      </c>
      <c r="E3" s="328" t="s">
        <v>1581</v>
      </c>
      <c r="F3" s="45" t="str">
        <f>IFERROR(VLOOKUP(E3,$AE$6:$AF$1090,2,FALSE),"")</f>
        <v>'Erasmus + 'Time to Become Digital in Law - DIGinLAW</v>
      </c>
      <c r="G3" s="45" t="str">
        <f>IFERROR(VLOOKUP(E3,$AE$6:$AH$1090,4,FALSE),"")</f>
        <v>0942</v>
      </c>
      <c r="H3" s="224">
        <v>5664</v>
      </c>
      <c r="I3" s="224"/>
      <c r="J3" s="224"/>
      <c r="K3" s="93"/>
      <c r="L3" s="92"/>
      <c r="M3" s="92"/>
      <c r="N3" s="93"/>
      <c r="O3" s="218"/>
      <c r="P3" s="49" t="s">
        <v>4830</v>
      </c>
      <c r="Q3" s="246" t="str">
        <f>IF(C3="","",'OPĆI DIO'!$C$1)</f>
        <v>2292 SVEUČILIŠTE J. J. STROSSMAYERA U OSIJEKU - PRAVNI FAKULTET</v>
      </c>
      <c r="R3" s="40" t="str">
        <f>LEFT(C3,3)</f>
        <v>369</v>
      </c>
      <c r="S3" s="40" t="str">
        <f>LEFT(C3,2)</f>
        <v>36</v>
      </c>
      <c r="T3" s="40" t="str">
        <f>MID(G3,2,2)</f>
        <v>94</v>
      </c>
      <c r="U3" s="40" t="str">
        <f>LEFT(C3,1)</f>
        <v>3</v>
      </c>
    </row>
    <row r="4" spans="1:34">
      <c r="A4" s="331">
        <v>52</v>
      </c>
      <c r="B4" s="45" t="str">
        <f t="shared" ref="B4:B67" si="1">IFERROR(VLOOKUP(A4,$V$6:$W$23,2,FALSE),"")</f>
        <v>Ostale pomoći</v>
      </c>
      <c r="C4" s="333">
        <v>3813</v>
      </c>
      <c r="D4" s="45" t="str">
        <f t="shared" ref="D4:D67" si="2">IFERROR(VLOOKUP(C4,$Y$5:$AA$129,2,FALSE),"")</f>
        <v>Tekuće donacije iz EU sredstava</v>
      </c>
      <c r="E4" s="328" t="s">
        <v>1581</v>
      </c>
      <c r="F4" s="45" t="str">
        <f t="shared" ref="F4:F67" si="3">IFERROR(VLOOKUP(E4,$AE$6:$AF$1090,2,FALSE),"")</f>
        <v>'Erasmus + 'Time to Become Digital in Law - DIGinLAW</v>
      </c>
      <c r="G4" s="45" t="str">
        <f t="shared" ref="G4:G67" si="4">IFERROR(VLOOKUP(E4,$AE$6:$AH$1090,4,FALSE),"")</f>
        <v>0942</v>
      </c>
      <c r="H4" s="224">
        <v>38312</v>
      </c>
      <c r="I4" s="224"/>
      <c r="J4" s="224"/>
      <c r="K4" s="93"/>
      <c r="L4" s="92"/>
      <c r="M4" s="92"/>
      <c r="N4" s="93"/>
      <c r="O4" s="218"/>
      <c r="P4" s="49"/>
      <c r="Q4" s="246" t="str">
        <f>IF(C4="","",'OPĆI DIO'!$C$1)</f>
        <v>2292 SVEUČILIŠTE J. J. STROSSMAYERA U OSIJEKU - PRAVNI FAKULTET</v>
      </c>
      <c r="R4" s="40" t="str">
        <f t="shared" ref="R4:R67" si="5">LEFT(C4,3)</f>
        <v>381</v>
      </c>
      <c r="S4" s="40" t="str">
        <f t="shared" ref="S4:S67" si="6">LEFT(C4,2)</f>
        <v>38</v>
      </c>
      <c r="T4" s="40" t="str">
        <f t="shared" ref="T4:T67" si="7">MID(G4,2,2)</f>
        <v>94</v>
      </c>
      <c r="U4" s="40" t="str">
        <f t="shared" ref="U4:U67" si="8">LEFT(C4,1)</f>
        <v>3</v>
      </c>
      <c r="Y4" s="46"/>
      <c r="Z4" s="46"/>
    </row>
    <row r="5" spans="1:34">
      <c r="A5" s="331">
        <v>51</v>
      </c>
      <c r="B5" s="45" t="str">
        <f t="shared" si="1"/>
        <v>Pomoći EU</v>
      </c>
      <c r="C5" s="333">
        <v>3111</v>
      </c>
      <c r="D5" s="45" t="str">
        <f t="shared" si="2"/>
        <v>Plaće za redovan rad</v>
      </c>
      <c r="E5" s="328" t="s">
        <v>689</v>
      </c>
      <c r="F5" s="45" t="str">
        <f t="shared" si="3"/>
        <v>NOVI PODPROJEKT</v>
      </c>
      <c r="G5" s="45" t="str">
        <f t="shared" si="4"/>
        <v>NOVI PODPROJEKT</v>
      </c>
      <c r="H5" s="224">
        <v>1350</v>
      </c>
      <c r="I5" s="224">
        <v>1350</v>
      </c>
      <c r="J5" s="224"/>
      <c r="K5" s="93" t="s">
        <v>4826</v>
      </c>
      <c r="L5" s="92" t="s">
        <v>4827</v>
      </c>
      <c r="M5" s="92" t="s">
        <v>4828</v>
      </c>
      <c r="N5" s="93" t="s">
        <v>4829</v>
      </c>
      <c r="O5" s="375" t="s">
        <v>4831</v>
      </c>
      <c r="P5" s="49"/>
      <c r="Q5" s="246" t="str">
        <f>IF(C5="","",'OPĆI DIO'!$C$1)</f>
        <v>2292 SVEUČILIŠTE J. J. STROSSMAYERA U OSIJEKU - PRAVNI FAKULTET</v>
      </c>
      <c r="R5" s="40" t="str">
        <f t="shared" si="5"/>
        <v>311</v>
      </c>
      <c r="S5" s="40" t="str">
        <f t="shared" si="6"/>
        <v>31</v>
      </c>
      <c r="T5" s="40" t="str">
        <f t="shared" si="7"/>
        <v>OV</v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>
        <v>43</v>
      </c>
      <c r="B6" s="45" t="str">
        <f t="shared" si="1"/>
        <v>Ostali prihodi za posebne namjene</v>
      </c>
      <c r="C6" s="333">
        <v>3111</v>
      </c>
      <c r="D6" s="45" t="str">
        <f t="shared" si="2"/>
        <v>Plaće za redovan rad</v>
      </c>
      <c r="E6" s="328" t="s">
        <v>689</v>
      </c>
      <c r="F6" s="45" t="str">
        <f t="shared" si="3"/>
        <v>NOVI PODPROJEKT</v>
      </c>
      <c r="G6" s="45" t="str">
        <f t="shared" si="4"/>
        <v>NOVI PODPROJEKT</v>
      </c>
      <c r="H6" s="224">
        <v>450</v>
      </c>
      <c r="I6" s="224">
        <v>450</v>
      </c>
      <c r="J6" s="224">
        <v>450</v>
      </c>
      <c r="K6" s="93" t="s">
        <v>4826</v>
      </c>
      <c r="L6" s="92" t="s">
        <v>4827</v>
      </c>
      <c r="M6" s="92" t="s">
        <v>4828</v>
      </c>
      <c r="N6" s="93" t="s">
        <v>4829</v>
      </c>
      <c r="O6" s="375"/>
      <c r="P6" s="49"/>
      <c r="Q6" s="246" t="str">
        <f>IF(C6="","",'OPĆI DIO'!$C$1)</f>
        <v>2292 SVEUČILIŠTE J. J. STROSSMAYERA U OSIJEKU - PRAVNI FAKULTET</v>
      </c>
      <c r="R6" s="40" t="str">
        <f t="shared" si="5"/>
        <v>311</v>
      </c>
      <c r="S6" s="40" t="str">
        <f t="shared" si="6"/>
        <v>31</v>
      </c>
      <c r="T6" s="40" t="str">
        <f t="shared" si="7"/>
        <v>OV</v>
      </c>
      <c r="U6" s="40" t="str">
        <f t="shared" si="8"/>
        <v>3</v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>
        <v>51</v>
      </c>
      <c r="B7" s="45" t="str">
        <f t="shared" si="1"/>
        <v>Pomoći EU</v>
      </c>
      <c r="C7" s="333">
        <v>3132</v>
      </c>
      <c r="D7" s="45" t="str">
        <f t="shared" si="2"/>
        <v>Doprinosi za obvezno zdravstveno osiguranje</v>
      </c>
      <c r="E7" s="328" t="s">
        <v>689</v>
      </c>
      <c r="F7" s="45" t="str">
        <f t="shared" si="3"/>
        <v>NOVI PODPROJEKT</v>
      </c>
      <c r="G7" s="45" t="str">
        <f t="shared" si="4"/>
        <v>NOVI PODPROJEKT</v>
      </c>
      <c r="H7" s="224">
        <v>225</v>
      </c>
      <c r="I7" s="224">
        <v>225</v>
      </c>
      <c r="J7" s="224">
        <v>225</v>
      </c>
      <c r="K7" s="93" t="s">
        <v>4826</v>
      </c>
      <c r="L7" s="92" t="s">
        <v>4827</v>
      </c>
      <c r="M7" s="92" t="s">
        <v>4828</v>
      </c>
      <c r="N7" s="93" t="s">
        <v>4829</v>
      </c>
      <c r="O7" s="218"/>
      <c r="P7" s="49"/>
      <c r="Q7" s="246" t="str">
        <f>IF(C7="","",'OPĆI DIO'!$C$1)</f>
        <v>2292 SVEUČILIŠTE J. J. STROSSMAYERA U OSIJEKU - PRAVNI FAKULTET</v>
      </c>
      <c r="R7" s="40" t="str">
        <f t="shared" si="5"/>
        <v>313</v>
      </c>
      <c r="S7" s="40" t="str">
        <f t="shared" si="6"/>
        <v>31</v>
      </c>
      <c r="T7" s="40" t="str">
        <f t="shared" si="7"/>
        <v>OV</v>
      </c>
      <c r="U7" s="40" t="str">
        <f t="shared" si="8"/>
        <v>3</v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>
        <v>43</v>
      </c>
      <c r="B8" s="45" t="str">
        <f t="shared" si="1"/>
        <v>Ostali prihodi za posebne namjene</v>
      </c>
      <c r="C8" s="333">
        <v>3132</v>
      </c>
      <c r="D8" s="45" t="str">
        <f t="shared" si="2"/>
        <v>Doprinosi za obvezno zdravstveno osiguranje</v>
      </c>
      <c r="E8" s="328" t="s">
        <v>689</v>
      </c>
      <c r="F8" s="45" t="str">
        <f t="shared" si="3"/>
        <v>NOVI PODPROJEKT</v>
      </c>
      <c r="G8" s="45" t="str">
        <f t="shared" si="4"/>
        <v>NOVI PODPROJEKT</v>
      </c>
      <c r="H8" s="224">
        <v>75</v>
      </c>
      <c r="I8" s="224">
        <v>75</v>
      </c>
      <c r="J8" s="224">
        <v>75</v>
      </c>
      <c r="K8" s="93" t="s">
        <v>4826</v>
      </c>
      <c r="L8" s="92" t="s">
        <v>4827</v>
      </c>
      <c r="M8" s="92" t="s">
        <v>4828</v>
      </c>
      <c r="N8" s="93" t="s">
        <v>4829</v>
      </c>
      <c r="O8" s="218"/>
      <c r="P8" s="49"/>
      <c r="Q8" s="246" t="str">
        <f>IF(C8="","",'OPĆI DIO'!$C$1)</f>
        <v>2292 SVEUČILIŠTE J. J. STROSSMAYERA U OSIJEKU - PRAVNI FAKULTET</v>
      </c>
      <c r="R8" s="40" t="str">
        <f t="shared" si="5"/>
        <v>313</v>
      </c>
      <c r="S8" s="40" t="str">
        <f t="shared" si="6"/>
        <v>31</v>
      </c>
      <c r="T8" s="40" t="str">
        <f t="shared" si="7"/>
        <v>OV</v>
      </c>
      <c r="U8" s="40" t="str">
        <f t="shared" si="8"/>
        <v>3</v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>
        <v>51</v>
      </c>
      <c r="B9" s="45" t="str">
        <f t="shared" si="1"/>
        <v>Pomoći EU</v>
      </c>
      <c r="C9" s="333">
        <v>3211</v>
      </c>
      <c r="D9" s="45" t="str">
        <f t="shared" si="2"/>
        <v>Službena putovanja</v>
      </c>
      <c r="E9" s="328" t="s">
        <v>689</v>
      </c>
      <c r="F9" s="45" t="str">
        <f t="shared" si="3"/>
        <v>NOVI PODPROJEKT</v>
      </c>
      <c r="G9" s="45" t="str">
        <f t="shared" si="4"/>
        <v>NOVI PODPROJEKT</v>
      </c>
      <c r="H9" s="224">
        <v>750</v>
      </c>
      <c r="I9" s="224">
        <v>750</v>
      </c>
      <c r="J9" s="224"/>
      <c r="K9" s="93" t="s">
        <v>4826</v>
      </c>
      <c r="L9" s="92" t="s">
        <v>4827</v>
      </c>
      <c r="M9" s="92" t="s">
        <v>4828</v>
      </c>
      <c r="N9" s="93" t="s">
        <v>4829</v>
      </c>
      <c r="O9" s="218"/>
      <c r="P9" s="49"/>
      <c r="Q9" s="246" t="str">
        <f>IF(C9="","",'OPĆI DIO'!$C$1)</f>
        <v>2292 SVEUČILIŠTE J. J. STROSSMAYERA U OSIJEKU - PRAVNI FAKULTET</v>
      </c>
      <c r="R9" s="40" t="str">
        <f t="shared" si="5"/>
        <v>321</v>
      </c>
      <c r="S9" s="40" t="str">
        <f t="shared" si="6"/>
        <v>32</v>
      </c>
      <c r="T9" s="40" t="str">
        <f t="shared" si="7"/>
        <v>OV</v>
      </c>
      <c r="U9" s="40" t="str">
        <f t="shared" si="8"/>
        <v>3</v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>
        <v>43</v>
      </c>
      <c r="B10" s="45" t="str">
        <f t="shared" si="1"/>
        <v>Ostali prihodi za posebne namjene</v>
      </c>
      <c r="C10" s="333">
        <v>3211</v>
      </c>
      <c r="D10" s="45" t="str">
        <f t="shared" si="2"/>
        <v>Službena putovanja</v>
      </c>
      <c r="E10" s="328" t="s">
        <v>689</v>
      </c>
      <c r="F10" s="45" t="str">
        <f t="shared" si="3"/>
        <v>NOVI PODPROJEKT</v>
      </c>
      <c r="G10" s="45" t="str">
        <f t="shared" si="4"/>
        <v>NOVI PODPROJEKT</v>
      </c>
      <c r="H10" s="224">
        <v>250</v>
      </c>
      <c r="I10" s="224">
        <v>250</v>
      </c>
      <c r="J10" s="224">
        <v>750</v>
      </c>
      <c r="K10" s="93" t="s">
        <v>4826</v>
      </c>
      <c r="L10" s="92" t="s">
        <v>4827</v>
      </c>
      <c r="M10" s="92" t="s">
        <v>4828</v>
      </c>
      <c r="N10" s="93" t="s">
        <v>4829</v>
      </c>
      <c r="O10" s="218"/>
      <c r="P10" s="49"/>
      <c r="Q10" s="246" t="str">
        <f>IF(C10="","",'OPĆI DIO'!$C$1)</f>
        <v>2292 SVEUČILIŠTE J. J. STROSSMAYERA U OSIJEKU - PRAVNI FAKULTET</v>
      </c>
      <c r="R10" s="40" t="str">
        <f t="shared" si="5"/>
        <v>321</v>
      </c>
      <c r="S10" s="40" t="str">
        <f t="shared" si="6"/>
        <v>32</v>
      </c>
      <c r="T10" s="40" t="str">
        <f t="shared" si="7"/>
        <v>OV</v>
      </c>
      <c r="U10" s="40" t="str">
        <f t="shared" si="8"/>
        <v>3</v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>
        <v>51</v>
      </c>
      <c r="B11" s="45" t="str">
        <f t="shared" si="1"/>
        <v>Pomoći EU</v>
      </c>
      <c r="C11" s="333">
        <v>3237</v>
      </c>
      <c r="D11" s="45" t="str">
        <f t="shared" si="2"/>
        <v>Intelektualne i osobne usluge</v>
      </c>
      <c r="E11" s="328" t="s">
        <v>689</v>
      </c>
      <c r="F11" s="45" t="str">
        <f t="shared" si="3"/>
        <v>NOVI PODPROJEKT</v>
      </c>
      <c r="G11" s="45" t="str">
        <f t="shared" si="4"/>
        <v>NOVI PODPROJEKT</v>
      </c>
      <c r="H11" s="224">
        <v>1275</v>
      </c>
      <c r="I11" s="224">
        <v>2775</v>
      </c>
      <c r="J11" s="224"/>
      <c r="K11" s="93" t="s">
        <v>4826</v>
      </c>
      <c r="L11" s="92" t="s">
        <v>4827</v>
      </c>
      <c r="M11" s="92" t="s">
        <v>4828</v>
      </c>
      <c r="N11" s="93" t="s">
        <v>4829</v>
      </c>
      <c r="O11" s="218"/>
      <c r="P11" s="49"/>
      <c r="Q11" s="246" t="str">
        <f>IF(C11="","",'OPĆI DIO'!$C$1)</f>
        <v>2292 SVEUČILIŠTE J. J. STROSSMAYERA U OSIJEKU - PRAVNI FAKULTET</v>
      </c>
      <c r="R11" s="40" t="str">
        <f t="shared" si="5"/>
        <v>323</v>
      </c>
      <c r="S11" s="40" t="str">
        <f t="shared" si="6"/>
        <v>32</v>
      </c>
      <c r="T11" s="40" t="str">
        <f t="shared" si="7"/>
        <v>OV</v>
      </c>
      <c r="U11" s="40" t="str">
        <f t="shared" si="8"/>
        <v>3</v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>
        <v>43</v>
      </c>
      <c r="B12" s="45" t="str">
        <f t="shared" si="1"/>
        <v>Ostali prihodi za posebne namjene</v>
      </c>
      <c r="C12" s="333">
        <v>3237</v>
      </c>
      <c r="D12" s="45" t="str">
        <f t="shared" si="2"/>
        <v>Intelektualne i osobne usluge</v>
      </c>
      <c r="E12" s="328" t="s">
        <v>689</v>
      </c>
      <c r="F12" s="45" t="str">
        <f t="shared" si="3"/>
        <v>NOVI PODPROJEKT</v>
      </c>
      <c r="G12" s="45" t="str">
        <f t="shared" si="4"/>
        <v>NOVI PODPROJEKT</v>
      </c>
      <c r="H12" s="224">
        <v>425</v>
      </c>
      <c r="I12" s="224">
        <v>925</v>
      </c>
      <c r="J12" s="224">
        <v>725</v>
      </c>
      <c r="K12" s="93" t="s">
        <v>4826</v>
      </c>
      <c r="L12" s="92" t="s">
        <v>4827</v>
      </c>
      <c r="M12" s="92" t="s">
        <v>4828</v>
      </c>
      <c r="N12" s="93" t="s">
        <v>4829</v>
      </c>
      <c r="O12" s="218"/>
      <c r="P12" s="49"/>
      <c r="Q12" s="246" t="str">
        <f>IF(C12="","",'OPĆI DIO'!$C$1)</f>
        <v>2292 SVEUČILIŠTE J. J. STROSSMAYERA U OSIJEKU - PRAVNI FAKULTET</v>
      </c>
      <c r="R12" s="40" t="str">
        <f t="shared" si="5"/>
        <v>323</v>
      </c>
      <c r="S12" s="40" t="str">
        <f t="shared" si="6"/>
        <v>32</v>
      </c>
      <c r="T12" s="40" t="str">
        <f t="shared" si="7"/>
        <v>OV</v>
      </c>
      <c r="U12" s="40" t="str">
        <f t="shared" si="8"/>
        <v>3</v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>
        <v>51</v>
      </c>
      <c r="B13" s="45" t="str">
        <f t="shared" si="1"/>
        <v>Pomoći EU</v>
      </c>
      <c r="C13" s="333">
        <v>3239</v>
      </c>
      <c r="D13" s="45" t="str">
        <f t="shared" si="2"/>
        <v>Ostale usluge</v>
      </c>
      <c r="E13" s="328" t="s">
        <v>689</v>
      </c>
      <c r="F13" s="45" t="str">
        <f t="shared" si="3"/>
        <v>NOVI PODPROJEKT</v>
      </c>
      <c r="G13" s="45" t="str">
        <f t="shared" si="4"/>
        <v>NOVI PODPROJEKT</v>
      </c>
      <c r="H13" s="224"/>
      <c r="I13" s="224"/>
      <c r="J13" s="224">
        <v>600</v>
      </c>
      <c r="K13" s="93" t="s">
        <v>4826</v>
      </c>
      <c r="L13" s="92" t="s">
        <v>4827</v>
      </c>
      <c r="M13" s="92" t="s">
        <v>4828</v>
      </c>
      <c r="N13" s="93" t="s">
        <v>4829</v>
      </c>
      <c r="O13" s="218"/>
      <c r="P13" s="49"/>
      <c r="Q13" s="246" t="str">
        <f>IF(C13="","",'OPĆI DIO'!$C$1)</f>
        <v>2292 SVEUČILIŠTE J. J. STROSSMAYERA U OSIJEKU - PRAVNI FAKULTET</v>
      </c>
      <c r="R13" s="40" t="str">
        <f t="shared" si="5"/>
        <v>323</v>
      </c>
      <c r="S13" s="40" t="str">
        <f t="shared" si="6"/>
        <v>32</v>
      </c>
      <c r="T13" s="40" t="str">
        <f t="shared" si="7"/>
        <v>OV</v>
      </c>
      <c r="U13" s="40" t="str">
        <f t="shared" si="8"/>
        <v>3</v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>
        <v>43</v>
      </c>
      <c r="B14" s="45" t="str">
        <f t="shared" si="1"/>
        <v>Ostali prihodi za posebne namjene</v>
      </c>
      <c r="C14" s="333">
        <v>3239</v>
      </c>
      <c r="D14" s="45" t="str">
        <f t="shared" si="2"/>
        <v>Ostale usluge</v>
      </c>
      <c r="E14" s="328" t="s">
        <v>689</v>
      </c>
      <c r="F14" s="45" t="str">
        <f t="shared" si="3"/>
        <v>NOVI PODPROJEKT</v>
      </c>
      <c r="G14" s="45" t="str">
        <f t="shared" si="4"/>
        <v>NOVI PODPROJEKT</v>
      </c>
      <c r="H14" s="224"/>
      <c r="I14" s="224"/>
      <c r="J14" s="224">
        <v>200</v>
      </c>
      <c r="K14" s="93" t="s">
        <v>4826</v>
      </c>
      <c r="L14" s="92" t="s">
        <v>4827</v>
      </c>
      <c r="M14" s="92" t="s">
        <v>4828</v>
      </c>
      <c r="N14" s="93" t="s">
        <v>4829</v>
      </c>
      <c r="O14" s="218"/>
      <c r="P14" s="49"/>
      <c r="Q14" s="246" t="str">
        <f>IF(C14="","",'OPĆI DIO'!$C$1)</f>
        <v>2292 SVEUČILIŠTE J. J. STROSSMAYERA U OSIJEKU - PRAVNI FAKULTET</v>
      </c>
      <c r="R14" s="40" t="str">
        <f t="shared" si="5"/>
        <v>323</v>
      </c>
      <c r="S14" s="40" t="str">
        <f t="shared" si="6"/>
        <v>32</v>
      </c>
      <c r="T14" s="40" t="str">
        <f t="shared" si="7"/>
        <v>OV</v>
      </c>
      <c r="U14" s="40" t="str">
        <f t="shared" si="8"/>
        <v>3</v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>
        <v>51</v>
      </c>
      <c r="B15" s="45" t="str">
        <f t="shared" si="1"/>
        <v>Pomoći EU</v>
      </c>
      <c r="C15" s="333">
        <v>3241</v>
      </c>
      <c r="D15" s="45" t="str">
        <f t="shared" si="2"/>
        <v>Naknade troškova osobama izvan radnog odnosa</v>
      </c>
      <c r="E15" s="328" t="s">
        <v>689</v>
      </c>
      <c r="F15" s="45" t="str">
        <f t="shared" si="3"/>
        <v>NOVI PODPROJEKT</v>
      </c>
      <c r="G15" s="45" t="str">
        <f t="shared" si="4"/>
        <v>NOVI PODPROJEKT</v>
      </c>
      <c r="H15" s="224">
        <v>2700</v>
      </c>
      <c r="I15" s="224"/>
      <c r="J15" s="224"/>
      <c r="K15" s="93" t="s">
        <v>4826</v>
      </c>
      <c r="L15" s="92" t="s">
        <v>4827</v>
      </c>
      <c r="M15" s="92" t="s">
        <v>4828</v>
      </c>
      <c r="N15" s="93" t="s">
        <v>4829</v>
      </c>
      <c r="O15" s="218"/>
      <c r="P15" s="49"/>
      <c r="Q15" s="246" t="str">
        <f>IF(C15="","",'OPĆI DIO'!$C$1)</f>
        <v>2292 SVEUČILIŠTE J. J. STROSSMAYERA U OSIJEKU - PRAVNI FAKULTET</v>
      </c>
      <c r="R15" s="40" t="str">
        <f t="shared" si="5"/>
        <v>324</v>
      </c>
      <c r="S15" s="40" t="str">
        <f t="shared" si="6"/>
        <v>32</v>
      </c>
      <c r="T15" s="40" t="str">
        <f t="shared" si="7"/>
        <v>OV</v>
      </c>
      <c r="U15" s="40" t="str">
        <f t="shared" si="8"/>
        <v>3</v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>
        <v>43</v>
      </c>
      <c r="B16" s="45" t="str">
        <f t="shared" si="1"/>
        <v>Ostali prihodi za posebne namjene</v>
      </c>
      <c r="C16" s="333">
        <v>3241</v>
      </c>
      <c r="D16" s="45" t="str">
        <f t="shared" si="2"/>
        <v>Naknade troškova osobama izvan radnog odnosa</v>
      </c>
      <c r="E16" s="328" t="s">
        <v>689</v>
      </c>
      <c r="F16" s="45" t="str">
        <f t="shared" si="3"/>
        <v>NOVI PODPROJEKT</v>
      </c>
      <c r="G16" s="45" t="str">
        <f t="shared" si="4"/>
        <v>NOVI PODPROJEKT</v>
      </c>
      <c r="H16" s="224">
        <v>900</v>
      </c>
      <c r="I16" s="224"/>
      <c r="J16" s="224"/>
      <c r="K16" s="93" t="s">
        <v>4826</v>
      </c>
      <c r="L16" s="92" t="s">
        <v>4827</v>
      </c>
      <c r="M16" s="92" t="s">
        <v>4828</v>
      </c>
      <c r="N16" s="93" t="s">
        <v>4829</v>
      </c>
      <c r="O16" s="218"/>
      <c r="P16" s="49"/>
      <c r="Q16" s="246" t="str">
        <f>IF(C16="","",'OPĆI DIO'!$C$1)</f>
        <v>2292 SVEUČILIŠTE J. J. STROSSMAYERA U OSIJEKU - PRAVNI FAKULTET</v>
      </c>
      <c r="R16" s="40" t="str">
        <f t="shared" si="5"/>
        <v>324</v>
      </c>
      <c r="S16" s="40" t="str">
        <f t="shared" si="6"/>
        <v>32</v>
      </c>
      <c r="T16" s="40" t="str">
        <f t="shared" si="7"/>
        <v>OV</v>
      </c>
      <c r="U16" s="40" t="str">
        <f t="shared" si="8"/>
        <v>3</v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>
        <v>51</v>
      </c>
      <c r="B17" s="45" t="str">
        <f t="shared" si="1"/>
        <v>Pomoći EU</v>
      </c>
      <c r="C17" s="333">
        <v>3293</v>
      </c>
      <c r="D17" s="45" t="str">
        <f t="shared" si="2"/>
        <v>Reprezentacija</v>
      </c>
      <c r="E17" s="328" t="s">
        <v>689</v>
      </c>
      <c r="F17" s="45" t="str">
        <f t="shared" si="3"/>
        <v>NOVI PODPROJEKT</v>
      </c>
      <c r="G17" s="45" t="str">
        <f t="shared" si="4"/>
        <v>NOVI PODPROJEKT</v>
      </c>
      <c r="H17" s="224">
        <v>900</v>
      </c>
      <c r="I17" s="224"/>
      <c r="J17" s="224"/>
      <c r="K17" s="93" t="s">
        <v>4826</v>
      </c>
      <c r="L17" s="92" t="s">
        <v>4827</v>
      </c>
      <c r="M17" s="92" t="s">
        <v>4828</v>
      </c>
      <c r="N17" s="93" t="s">
        <v>4829</v>
      </c>
      <c r="O17" s="218"/>
      <c r="P17" s="49"/>
      <c r="Q17" s="246" t="str">
        <f>IF(C17="","",'OPĆI DIO'!$C$1)</f>
        <v>2292 SVEUČILIŠTE J. J. STROSSMAYERA U OSIJEKU - PRAVNI FAKULTET</v>
      </c>
      <c r="R17" s="40" t="str">
        <f t="shared" si="5"/>
        <v>329</v>
      </c>
      <c r="S17" s="40" t="str">
        <f t="shared" si="6"/>
        <v>32</v>
      </c>
      <c r="T17" s="40" t="str">
        <f t="shared" si="7"/>
        <v>OV</v>
      </c>
      <c r="U17" s="40" t="str">
        <f t="shared" si="8"/>
        <v>3</v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>
        <v>43</v>
      </c>
      <c r="B18" s="45" t="str">
        <f t="shared" si="1"/>
        <v>Ostali prihodi za posebne namjene</v>
      </c>
      <c r="C18" s="333">
        <v>3293</v>
      </c>
      <c r="D18" s="45" t="str">
        <f t="shared" si="2"/>
        <v>Reprezentacija</v>
      </c>
      <c r="E18" s="328" t="s">
        <v>689</v>
      </c>
      <c r="F18" s="45" t="str">
        <f t="shared" si="3"/>
        <v>NOVI PODPROJEKT</v>
      </c>
      <c r="G18" s="45" t="str">
        <f t="shared" si="4"/>
        <v>NOVI PODPROJEKT</v>
      </c>
      <c r="H18" s="224">
        <v>300</v>
      </c>
      <c r="I18" s="224"/>
      <c r="J18" s="224"/>
      <c r="K18" s="93" t="s">
        <v>4826</v>
      </c>
      <c r="L18" s="92" t="s">
        <v>4827</v>
      </c>
      <c r="M18" s="92" t="s">
        <v>4828</v>
      </c>
      <c r="N18" s="93" t="s">
        <v>4829</v>
      </c>
      <c r="O18" s="218"/>
      <c r="P18" s="49"/>
      <c r="Q18" s="246" t="str">
        <f>IF(C18="","",'OPĆI DIO'!$C$1)</f>
        <v>2292 SVEUČILIŠTE J. J. STROSSMAYERA U OSIJEKU - PRAVNI FAKULTET</v>
      </c>
      <c r="R18" s="40" t="str">
        <f t="shared" si="5"/>
        <v>329</v>
      </c>
      <c r="S18" s="40" t="str">
        <f t="shared" si="6"/>
        <v>32</v>
      </c>
      <c r="T18" s="40" t="str">
        <f t="shared" si="7"/>
        <v>OV</v>
      </c>
      <c r="U18" s="40" t="str">
        <f t="shared" si="8"/>
        <v>3</v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>
        <v>51</v>
      </c>
      <c r="B19" s="45" t="str">
        <f t="shared" si="1"/>
        <v>Pomoći EU</v>
      </c>
      <c r="C19" s="333">
        <v>3111</v>
      </c>
      <c r="D19" s="45" t="str">
        <f t="shared" si="2"/>
        <v>Plaće za redovan rad</v>
      </c>
      <c r="E19" s="328" t="s">
        <v>689</v>
      </c>
      <c r="F19" s="45" t="str">
        <f t="shared" si="3"/>
        <v>NOVI PODPROJEKT</v>
      </c>
      <c r="G19" s="45" t="str">
        <f t="shared" si="4"/>
        <v>NOVI PODPROJEKT</v>
      </c>
      <c r="H19" s="224">
        <v>2475</v>
      </c>
      <c r="I19" s="224">
        <v>2475</v>
      </c>
      <c r="J19" s="224"/>
      <c r="K19" s="93" t="s">
        <v>4832</v>
      </c>
      <c r="L19" s="92" t="s">
        <v>4827</v>
      </c>
      <c r="M19" s="92" t="s">
        <v>4828</v>
      </c>
      <c r="N19" s="93" t="s">
        <v>4829</v>
      </c>
      <c r="O19" t="s">
        <v>4833</v>
      </c>
      <c r="P19" s="49"/>
      <c r="Q19" s="246" t="str">
        <f>IF(C19="","",'OPĆI DIO'!$C$1)</f>
        <v>2292 SVEUČILIŠTE J. J. STROSSMAYERA U OSIJEKU - PRAVNI FAKULTET</v>
      </c>
      <c r="R19" s="40" t="str">
        <f t="shared" si="5"/>
        <v>311</v>
      </c>
      <c r="S19" s="40" t="str">
        <f t="shared" si="6"/>
        <v>31</v>
      </c>
      <c r="T19" s="40" t="str">
        <f t="shared" si="7"/>
        <v>OV</v>
      </c>
      <c r="U19" s="40" t="str">
        <f t="shared" si="8"/>
        <v>3</v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>
        <v>43</v>
      </c>
      <c r="B20" s="45" t="str">
        <f t="shared" si="1"/>
        <v>Ostali prihodi za posebne namjene</v>
      </c>
      <c r="C20" s="333">
        <v>3111</v>
      </c>
      <c r="D20" s="45" t="str">
        <f t="shared" si="2"/>
        <v>Plaće za redovan rad</v>
      </c>
      <c r="E20" s="328" t="s">
        <v>689</v>
      </c>
      <c r="F20" s="45" t="str">
        <f t="shared" si="3"/>
        <v>NOVI PODPROJEKT</v>
      </c>
      <c r="G20" s="45" t="str">
        <f t="shared" si="4"/>
        <v>NOVI PODPROJEKT</v>
      </c>
      <c r="H20" s="224">
        <v>825</v>
      </c>
      <c r="I20" s="224">
        <v>825</v>
      </c>
      <c r="J20" s="224">
        <v>825</v>
      </c>
      <c r="K20" s="93" t="s">
        <v>4832</v>
      </c>
      <c r="L20" s="92" t="s">
        <v>4827</v>
      </c>
      <c r="M20" s="92" t="s">
        <v>4828</v>
      </c>
      <c r="N20" s="93" t="s">
        <v>4829</v>
      </c>
      <c r="O20" s="218"/>
      <c r="P20" s="49"/>
      <c r="Q20" s="246" t="str">
        <f>IF(C20="","",'OPĆI DIO'!$C$1)</f>
        <v>2292 SVEUČILIŠTE J. J. STROSSMAYERA U OSIJEKU - PRAVNI FAKULTET</v>
      </c>
      <c r="R20" s="40" t="str">
        <f t="shared" si="5"/>
        <v>311</v>
      </c>
      <c r="S20" s="40" t="str">
        <f t="shared" si="6"/>
        <v>31</v>
      </c>
      <c r="T20" s="40" t="str">
        <f t="shared" si="7"/>
        <v>OV</v>
      </c>
      <c r="U20" s="40" t="str">
        <f t="shared" si="8"/>
        <v>3</v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>
        <v>51</v>
      </c>
      <c r="B21" s="45" t="str">
        <f t="shared" si="1"/>
        <v>Pomoći EU</v>
      </c>
      <c r="C21" s="333">
        <v>3132</v>
      </c>
      <c r="D21" s="45" t="str">
        <f t="shared" si="2"/>
        <v>Doprinosi za obvezno zdravstveno osiguranje</v>
      </c>
      <c r="E21" s="328" t="s">
        <v>689</v>
      </c>
      <c r="F21" s="45" t="str">
        <f t="shared" si="3"/>
        <v>NOVI PODPROJEKT</v>
      </c>
      <c r="G21" s="45" t="str">
        <f t="shared" si="4"/>
        <v>NOVI PODPROJEKT</v>
      </c>
      <c r="H21" s="224">
        <v>450</v>
      </c>
      <c r="I21" s="224">
        <v>450</v>
      </c>
      <c r="J21" s="224">
        <v>450</v>
      </c>
      <c r="K21" s="93" t="s">
        <v>4832</v>
      </c>
      <c r="L21" s="92" t="s">
        <v>4827</v>
      </c>
      <c r="M21" s="92" t="s">
        <v>4828</v>
      </c>
      <c r="N21" s="93" t="s">
        <v>4829</v>
      </c>
      <c r="O21" s="218"/>
      <c r="P21" s="49"/>
      <c r="Q21" s="246" t="str">
        <f>IF(C21="","",'OPĆI DIO'!$C$1)</f>
        <v>2292 SVEUČILIŠTE J. J. STROSSMAYERA U OSIJEKU - PRAVNI FAKULTET</v>
      </c>
      <c r="R21" s="40" t="str">
        <f t="shared" si="5"/>
        <v>313</v>
      </c>
      <c r="S21" s="40" t="str">
        <f t="shared" si="6"/>
        <v>31</v>
      </c>
      <c r="T21" s="40" t="str">
        <f t="shared" si="7"/>
        <v>OV</v>
      </c>
      <c r="U21" s="40" t="str">
        <f t="shared" si="8"/>
        <v>3</v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>
        <v>43</v>
      </c>
      <c r="B22" s="45" t="str">
        <f t="shared" si="1"/>
        <v>Ostali prihodi za posebne namjene</v>
      </c>
      <c r="C22" s="333">
        <v>3132</v>
      </c>
      <c r="D22" s="45" t="str">
        <f t="shared" si="2"/>
        <v>Doprinosi za obvezno zdravstveno osiguranje</v>
      </c>
      <c r="E22" s="328" t="s">
        <v>689</v>
      </c>
      <c r="F22" s="45" t="str">
        <f t="shared" si="3"/>
        <v>NOVI PODPROJEKT</v>
      </c>
      <c r="G22" s="45" t="str">
        <f t="shared" si="4"/>
        <v>NOVI PODPROJEKT</v>
      </c>
      <c r="H22" s="224">
        <v>150</v>
      </c>
      <c r="I22" s="224">
        <v>150</v>
      </c>
      <c r="J22" s="224">
        <v>150</v>
      </c>
      <c r="K22" s="93" t="s">
        <v>4832</v>
      </c>
      <c r="L22" s="92" t="s">
        <v>4827</v>
      </c>
      <c r="M22" s="92" t="s">
        <v>4828</v>
      </c>
      <c r="N22" s="93" t="s">
        <v>4829</v>
      </c>
      <c r="O22" s="218"/>
      <c r="P22" s="49"/>
      <c r="Q22" s="246" t="str">
        <f>IF(C22="","",'OPĆI DIO'!$C$1)</f>
        <v>2292 SVEUČILIŠTE J. J. STROSSMAYERA U OSIJEKU - PRAVNI FAKULTET</v>
      </c>
      <c r="R22" s="40" t="str">
        <f t="shared" si="5"/>
        <v>313</v>
      </c>
      <c r="S22" s="40" t="str">
        <f t="shared" si="6"/>
        <v>31</v>
      </c>
      <c r="T22" s="40" t="str">
        <f t="shared" si="7"/>
        <v>OV</v>
      </c>
      <c r="U22" s="40" t="str">
        <f t="shared" si="8"/>
        <v>3</v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>
        <v>51</v>
      </c>
      <c r="B23" s="45" t="str">
        <f t="shared" si="1"/>
        <v>Pomoći EU</v>
      </c>
      <c r="C23" s="333">
        <v>3211</v>
      </c>
      <c r="D23" s="45" t="str">
        <f t="shared" si="2"/>
        <v>Službena putovanja</v>
      </c>
      <c r="E23" s="328" t="s">
        <v>689</v>
      </c>
      <c r="F23" s="45" t="str">
        <f t="shared" si="3"/>
        <v>NOVI PODPROJEKT</v>
      </c>
      <c r="G23" s="45" t="str">
        <f t="shared" si="4"/>
        <v>NOVI PODPROJEKT</v>
      </c>
      <c r="H23" s="224">
        <v>750</v>
      </c>
      <c r="I23" s="224">
        <v>750</v>
      </c>
      <c r="J23" s="224">
        <v>750</v>
      </c>
      <c r="K23" s="93" t="s">
        <v>4832</v>
      </c>
      <c r="L23" s="92" t="s">
        <v>4827</v>
      </c>
      <c r="M23" s="92" t="s">
        <v>4828</v>
      </c>
      <c r="N23" s="93" t="s">
        <v>4829</v>
      </c>
      <c r="O23" s="218"/>
      <c r="P23" s="49"/>
      <c r="Q23" s="246" t="str">
        <f>IF(C23="","",'OPĆI DIO'!$C$1)</f>
        <v>2292 SVEUČILIŠTE J. J. STROSSMAYERA U OSIJEKU - PRAVNI FAKULTET</v>
      </c>
      <c r="R23" s="40" t="str">
        <f t="shared" si="5"/>
        <v>321</v>
      </c>
      <c r="S23" s="40" t="str">
        <f t="shared" si="6"/>
        <v>32</v>
      </c>
      <c r="T23" s="40" t="str">
        <f t="shared" si="7"/>
        <v>OV</v>
      </c>
      <c r="U23" s="40" t="str">
        <f t="shared" si="8"/>
        <v>3</v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>
        <v>43</v>
      </c>
      <c r="B24" s="45" t="str">
        <f t="shared" si="1"/>
        <v>Ostali prihodi za posebne namjene</v>
      </c>
      <c r="C24" s="333">
        <v>3211</v>
      </c>
      <c r="D24" s="45" t="str">
        <f t="shared" si="2"/>
        <v>Službena putovanja</v>
      </c>
      <c r="E24" s="328" t="s">
        <v>689</v>
      </c>
      <c r="F24" s="45" t="str">
        <f t="shared" si="3"/>
        <v>NOVI PODPROJEKT</v>
      </c>
      <c r="G24" s="45" t="str">
        <f t="shared" si="4"/>
        <v>NOVI PODPROJEKT</v>
      </c>
      <c r="H24" s="224">
        <v>250</v>
      </c>
      <c r="I24" s="224">
        <v>250</v>
      </c>
      <c r="J24" s="224">
        <v>250</v>
      </c>
      <c r="K24" s="93" t="s">
        <v>4832</v>
      </c>
      <c r="L24" s="92" t="s">
        <v>4827</v>
      </c>
      <c r="M24" s="92" t="s">
        <v>4828</v>
      </c>
      <c r="N24" s="93" t="s">
        <v>4829</v>
      </c>
      <c r="O24" s="218"/>
      <c r="P24" s="49"/>
      <c r="Q24" s="246" t="str">
        <f>IF(C24="","",'OPĆI DIO'!$C$1)</f>
        <v>2292 SVEUČILIŠTE J. J. STROSSMAYERA U OSIJEKU - PRAVNI FAKULTET</v>
      </c>
      <c r="R24" s="40" t="str">
        <f t="shared" si="5"/>
        <v>321</v>
      </c>
      <c r="S24" s="40" t="str">
        <f t="shared" si="6"/>
        <v>32</v>
      </c>
      <c r="T24" s="40" t="str">
        <f t="shared" si="7"/>
        <v>OV</v>
      </c>
      <c r="U24" s="40" t="str">
        <f t="shared" si="8"/>
        <v>3</v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>
        <v>51</v>
      </c>
      <c r="B25" s="45" t="str">
        <f t="shared" si="1"/>
        <v>Pomoći EU</v>
      </c>
      <c r="C25" s="333">
        <v>3237</v>
      </c>
      <c r="D25" s="45" t="str">
        <f t="shared" si="2"/>
        <v>Intelektualne i osobne usluge</v>
      </c>
      <c r="E25" s="328" t="s">
        <v>689</v>
      </c>
      <c r="F25" s="45" t="str">
        <f t="shared" si="3"/>
        <v>NOVI PODPROJEKT</v>
      </c>
      <c r="G25" s="45" t="str">
        <f t="shared" si="4"/>
        <v>NOVI PODPROJEKT</v>
      </c>
      <c r="H25" s="224"/>
      <c r="I25" s="224"/>
      <c r="J25" s="224">
        <v>375</v>
      </c>
      <c r="K25" s="93" t="s">
        <v>4832</v>
      </c>
      <c r="L25" s="92" t="s">
        <v>4827</v>
      </c>
      <c r="M25" s="92" t="s">
        <v>4828</v>
      </c>
      <c r="N25" s="93" t="s">
        <v>4829</v>
      </c>
      <c r="O25" s="218"/>
      <c r="P25" s="49"/>
      <c r="Q25" s="246" t="str">
        <f>IF(C25="","",'OPĆI DIO'!$C$1)</f>
        <v>2292 SVEUČILIŠTE J. J. STROSSMAYERA U OSIJEKU - PRAVNI FAKULTET</v>
      </c>
      <c r="R25" s="40" t="str">
        <f t="shared" si="5"/>
        <v>323</v>
      </c>
      <c r="S25" s="40" t="str">
        <f t="shared" si="6"/>
        <v>32</v>
      </c>
      <c r="T25" s="40" t="str">
        <f t="shared" si="7"/>
        <v>OV</v>
      </c>
      <c r="U25" s="40" t="str">
        <f t="shared" si="8"/>
        <v>3</v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>
        <v>43</v>
      </c>
      <c r="B26" s="45" t="str">
        <f t="shared" si="1"/>
        <v>Ostali prihodi za posebne namjene</v>
      </c>
      <c r="C26" s="333">
        <v>3237</v>
      </c>
      <c r="D26" s="45" t="str">
        <f t="shared" si="2"/>
        <v>Intelektualne i osobne usluge</v>
      </c>
      <c r="E26" s="328" t="s">
        <v>689</v>
      </c>
      <c r="F26" s="45" t="str">
        <f t="shared" si="3"/>
        <v>NOVI PODPROJEKT</v>
      </c>
      <c r="G26" s="45" t="str">
        <f t="shared" si="4"/>
        <v>NOVI PODPROJEKT</v>
      </c>
      <c r="H26" s="224"/>
      <c r="I26" s="224"/>
      <c r="J26" s="224">
        <v>125</v>
      </c>
      <c r="K26" s="93" t="s">
        <v>4832</v>
      </c>
      <c r="L26" s="92" t="s">
        <v>4827</v>
      </c>
      <c r="M26" s="92" t="s">
        <v>4828</v>
      </c>
      <c r="N26" s="93" t="s">
        <v>4829</v>
      </c>
      <c r="O26" s="218"/>
      <c r="P26" s="49"/>
      <c r="Q26" s="246" t="str">
        <f>IF(C26="","",'OPĆI DIO'!$C$1)</f>
        <v>2292 SVEUČILIŠTE J. J. STROSSMAYERA U OSIJEKU - PRAVNI FAKULTET</v>
      </c>
      <c r="R26" s="40" t="str">
        <f t="shared" si="5"/>
        <v>323</v>
      </c>
      <c r="S26" s="40" t="str">
        <f t="shared" si="6"/>
        <v>32</v>
      </c>
      <c r="T26" s="40" t="str">
        <f t="shared" si="7"/>
        <v>OV</v>
      </c>
      <c r="U26" s="40" t="str">
        <f t="shared" si="8"/>
        <v>3</v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>
        <v>51</v>
      </c>
      <c r="B27" s="45" t="str">
        <f t="shared" si="1"/>
        <v>Pomoći EU</v>
      </c>
      <c r="C27" s="333">
        <v>3239</v>
      </c>
      <c r="D27" s="45" t="str">
        <f t="shared" si="2"/>
        <v>Ostale usluge</v>
      </c>
      <c r="E27" s="328" t="s">
        <v>689</v>
      </c>
      <c r="F27" s="45" t="str">
        <f t="shared" si="3"/>
        <v>NOVI PODPROJEKT</v>
      </c>
      <c r="G27" s="45" t="str">
        <f t="shared" si="4"/>
        <v>NOVI PODPROJEKT</v>
      </c>
      <c r="H27" s="224"/>
      <c r="I27" s="224"/>
      <c r="J27" s="224">
        <v>750</v>
      </c>
      <c r="K27" s="93" t="s">
        <v>4832</v>
      </c>
      <c r="L27" s="92" t="s">
        <v>4827</v>
      </c>
      <c r="M27" s="92" t="s">
        <v>4828</v>
      </c>
      <c r="N27" s="93" t="s">
        <v>4829</v>
      </c>
      <c r="O27" s="218"/>
      <c r="P27" s="49"/>
      <c r="Q27" s="246" t="str">
        <f>IF(C27="","",'OPĆI DIO'!$C$1)</f>
        <v>2292 SVEUČILIŠTE J. J. STROSSMAYERA U OSIJEKU - PRAVNI FAKULTET</v>
      </c>
      <c r="R27" s="40" t="str">
        <f t="shared" si="5"/>
        <v>323</v>
      </c>
      <c r="S27" s="40" t="str">
        <f t="shared" si="6"/>
        <v>32</v>
      </c>
      <c r="T27" s="40" t="str">
        <f t="shared" si="7"/>
        <v>OV</v>
      </c>
      <c r="U27" s="40" t="str">
        <f t="shared" si="8"/>
        <v>3</v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>
        <v>43</v>
      </c>
      <c r="B28" s="45" t="str">
        <f t="shared" si="1"/>
        <v>Ostali prihodi za posebne namjene</v>
      </c>
      <c r="C28" s="333">
        <v>3239</v>
      </c>
      <c r="D28" s="45" t="str">
        <f t="shared" si="2"/>
        <v>Ostale usluge</v>
      </c>
      <c r="E28" s="328" t="s">
        <v>689</v>
      </c>
      <c r="F28" s="45" t="str">
        <f t="shared" si="3"/>
        <v>NOVI PODPROJEKT</v>
      </c>
      <c r="G28" s="45" t="str">
        <f t="shared" si="4"/>
        <v>NOVI PODPROJEKT</v>
      </c>
      <c r="H28" s="224"/>
      <c r="I28" s="224"/>
      <c r="J28" s="224">
        <v>250</v>
      </c>
      <c r="K28" s="93" t="s">
        <v>4832</v>
      </c>
      <c r="L28" s="92" t="s">
        <v>4827</v>
      </c>
      <c r="M28" s="92" t="s">
        <v>4828</v>
      </c>
      <c r="N28" s="93" t="s">
        <v>4829</v>
      </c>
      <c r="O28" s="218"/>
      <c r="P28" s="49"/>
      <c r="Q28" s="246" t="str">
        <f>IF(C28="","",'OPĆI DIO'!$C$1)</f>
        <v>2292 SVEUČILIŠTE J. J. STROSSMAYERA U OSIJEKU - PRAVNI FAKULTET</v>
      </c>
      <c r="R28" s="40" t="str">
        <f t="shared" si="5"/>
        <v>323</v>
      </c>
      <c r="S28" s="40" t="str">
        <f t="shared" si="6"/>
        <v>32</v>
      </c>
      <c r="T28" s="40" t="str">
        <f t="shared" si="7"/>
        <v>OV</v>
      </c>
      <c r="U28" s="40" t="str">
        <f t="shared" si="8"/>
        <v>3</v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>
        <v>43</v>
      </c>
      <c r="B29" s="45" t="str">
        <f t="shared" si="1"/>
        <v>Ostali prihodi za posebne namjene</v>
      </c>
      <c r="C29" s="333">
        <v>3241</v>
      </c>
      <c r="D29" s="45" t="str">
        <f t="shared" si="2"/>
        <v>Naknade troškova osobama izvan radnog odnosa</v>
      </c>
      <c r="E29" s="328" t="s">
        <v>689</v>
      </c>
      <c r="F29" s="45" t="str">
        <f t="shared" si="3"/>
        <v>NOVI PODPROJEKT</v>
      </c>
      <c r="G29" s="45" t="str">
        <f t="shared" si="4"/>
        <v>NOVI PODPROJEKT</v>
      </c>
      <c r="H29" s="224"/>
      <c r="I29" s="224"/>
      <c r="J29" s="224">
        <v>1500</v>
      </c>
      <c r="K29" s="93" t="s">
        <v>4832</v>
      </c>
      <c r="L29" s="92" t="s">
        <v>4827</v>
      </c>
      <c r="M29" s="92" t="s">
        <v>4828</v>
      </c>
      <c r="N29" s="93" t="s">
        <v>4829</v>
      </c>
      <c r="O29" s="218"/>
      <c r="P29" s="49"/>
      <c r="Q29" s="246" t="str">
        <f>IF(C29="","",'OPĆI DIO'!$C$1)</f>
        <v>2292 SVEUČILIŠTE J. J. STROSSMAYERA U OSIJEKU - PRAVNI FAKULTET</v>
      </c>
      <c r="R29" s="40" t="str">
        <f t="shared" si="5"/>
        <v>324</v>
      </c>
      <c r="S29" s="40" t="str">
        <f t="shared" si="6"/>
        <v>32</v>
      </c>
      <c r="T29" s="40" t="str">
        <f t="shared" si="7"/>
        <v>OV</v>
      </c>
      <c r="U29" s="40" t="str">
        <f t="shared" si="8"/>
        <v>3</v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>
        <v>43</v>
      </c>
      <c r="B30" s="45" t="str">
        <f t="shared" si="1"/>
        <v>Ostali prihodi za posebne namjene</v>
      </c>
      <c r="C30" s="333">
        <v>3241</v>
      </c>
      <c r="D30" s="45" t="str">
        <f t="shared" si="2"/>
        <v>Naknade troškova osobama izvan radnog odnosa</v>
      </c>
      <c r="E30" s="328" t="s">
        <v>689</v>
      </c>
      <c r="F30" s="45" t="str">
        <f t="shared" si="3"/>
        <v>NOVI PODPROJEKT</v>
      </c>
      <c r="G30" s="45" t="str">
        <f t="shared" si="4"/>
        <v>NOVI PODPROJEKT</v>
      </c>
      <c r="H30" s="224"/>
      <c r="I30" s="224"/>
      <c r="J30" s="224">
        <v>500</v>
      </c>
      <c r="K30" s="93" t="s">
        <v>4832</v>
      </c>
      <c r="L30" s="92" t="s">
        <v>4827</v>
      </c>
      <c r="M30" s="92" t="s">
        <v>4828</v>
      </c>
      <c r="N30" s="93" t="s">
        <v>4829</v>
      </c>
      <c r="O30" s="218"/>
      <c r="P30" s="49"/>
      <c r="Q30" s="246" t="str">
        <f>IF(C30="","",'OPĆI DIO'!$C$1)</f>
        <v>2292 SVEUČILIŠTE J. J. STROSSMAYERA U OSIJEKU - PRAVNI FAKULTET</v>
      </c>
      <c r="R30" s="40" t="str">
        <f t="shared" si="5"/>
        <v>324</v>
      </c>
      <c r="S30" s="40" t="str">
        <f t="shared" si="6"/>
        <v>32</v>
      </c>
      <c r="T30" s="40" t="str">
        <f t="shared" si="7"/>
        <v>OV</v>
      </c>
      <c r="U30" s="40" t="str">
        <f t="shared" si="8"/>
        <v>3</v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>
        <v>51</v>
      </c>
      <c r="B31" s="45" t="str">
        <f t="shared" si="1"/>
        <v>Pomoći EU</v>
      </c>
      <c r="C31" s="333">
        <v>3293</v>
      </c>
      <c r="D31" s="45" t="str">
        <f t="shared" si="2"/>
        <v>Reprezentacija</v>
      </c>
      <c r="E31" s="328" t="s">
        <v>689</v>
      </c>
      <c r="F31" s="45" t="str">
        <f t="shared" si="3"/>
        <v>NOVI PODPROJEKT</v>
      </c>
      <c r="G31" s="45" t="str">
        <f t="shared" si="4"/>
        <v>NOVI PODPROJEKT</v>
      </c>
      <c r="H31" s="224">
        <v>225</v>
      </c>
      <c r="I31" s="224">
        <v>300</v>
      </c>
      <c r="J31" s="224">
        <v>1875</v>
      </c>
      <c r="K31" s="93" t="s">
        <v>4832</v>
      </c>
      <c r="L31" s="92" t="s">
        <v>4827</v>
      </c>
      <c r="M31" s="92" t="s">
        <v>4828</v>
      </c>
      <c r="N31" s="93" t="s">
        <v>4829</v>
      </c>
      <c r="O31" s="218"/>
      <c r="P31" s="49"/>
      <c r="Q31" s="246" t="str">
        <f>IF(C31="","",'OPĆI DIO'!$C$1)</f>
        <v>2292 SVEUČILIŠTE J. J. STROSSMAYERA U OSIJEKU - PRAVNI FAKULTET</v>
      </c>
      <c r="R31" s="40" t="str">
        <f t="shared" si="5"/>
        <v>329</v>
      </c>
      <c r="S31" s="40" t="str">
        <f t="shared" si="6"/>
        <v>32</v>
      </c>
      <c r="T31" s="40" t="str">
        <f t="shared" si="7"/>
        <v>OV</v>
      </c>
      <c r="U31" s="40" t="str">
        <f t="shared" si="8"/>
        <v>3</v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>
        <v>43</v>
      </c>
      <c r="B32" s="45" t="str">
        <f t="shared" si="1"/>
        <v>Ostali prihodi za posebne namjene</v>
      </c>
      <c r="C32" s="333">
        <v>3293</v>
      </c>
      <c r="D32" s="45" t="str">
        <f t="shared" si="2"/>
        <v>Reprezentacija</v>
      </c>
      <c r="E32" s="328" t="s">
        <v>689</v>
      </c>
      <c r="F32" s="45" t="str">
        <f t="shared" si="3"/>
        <v>NOVI PODPROJEKT</v>
      </c>
      <c r="G32" s="45" t="str">
        <f t="shared" si="4"/>
        <v>NOVI PODPROJEKT</v>
      </c>
      <c r="H32" s="224">
        <v>75</v>
      </c>
      <c r="I32" s="224">
        <v>100</v>
      </c>
      <c r="J32" s="224">
        <v>625</v>
      </c>
      <c r="K32" s="93" t="s">
        <v>4832</v>
      </c>
      <c r="L32" s="92" t="s">
        <v>4827</v>
      </c>
      <c r="M32" s="92" t="s">
        <v>4828</v>
      </c>
      <c r="N32" s="93" t="s">
        <v>4829</v>
      </c>
      <c r="O32" s="218"/>
      <c r="P32" s="49"/>
      <c r="Q32" s="246" t="str">
        <f>IF(C32="","",'OPĆI DIO'!$C$1)</f>
        <v>2292 SVEUČILIŠTE J. J. STROSSMAYERA U OSIJEKU - PRAVNI FAKULTET</v>
      </c>
      <c r="R32" s="40" t="str">
        <f t="shared" si="5"/>
        <v>329</v>
      </c>
      <c r="S32" s="40" t="str">
        <f t="shared" si="6"/>
        <v>32</v>
      </c>
      <c r="T32" s="40" t="str">
        <f t="shared" si="7"/>
        <v>OV</v>
      </c>
      <c r="U32" s="40" t="str">
        <f t="shared" si="8"/>
        <v>3</v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>
        <v>52</v>
      </c>
      <c r="B33" s="45" t="str">
        <f t="shared" si="1"/>
        <v>Ostale pomoći</v>
      </c>
      <c r="C33" s="333">
        <v>3111</v>
      </c>
      <c r="D33" s="45" t="str">
        <f t="shared" si="2"/>
        <v>Plaće za redovan rad</v>
      </c>
      <c r="E33" s="328" t="s">
        <v>4151</v>
      </c>
      <c r="F33" s="45" t="str">
        <f t="shared" si="3"/>
        <v>South and East European Competition Law Center of Excellence - Jean Monnet Competition Law COE - prof. Akšamović</v>
      </c>
      <c r="G33" s="45" t="str">
        <f t="shared" si="4"/>
        <v>0942</v>
      </c>
      <c r="H33" s="224">
        <v>1650</v>
      </c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>2292 SVEUČILIŠTE J. J. STROSSMAYERA U OSIJEKU - PRAVNI FAKULTET</v>
      </c>
      <c r="R33" s="40" t="str">
        <f t="shared" si="5"/>
        <v>311</v>
      </c>
      <c r="S33" s="40" t="str">
        <f t="shared" si="6"/>
        <v>31</v>
      </c>
      <c r="T33" s="40" t="str">
        <f t="shared" si="7"/>
        <v>94</v>
      </c>
      <c r="U33" s="40" t="str">
        <f t="shared" si="8"/>
        <v>3</v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>
        <v>43</v>
      </c>
      <c r="B34" s="45" t="str">
        <f t="shared" si="1"/>
        <v>Ostali prihodi za posebne namjene</v>
      </c>
      <c r="C34" s="333">
        <v>3111</v>
      </c>
      <c r="D34" s="45" t="str">
        <f t="shared" si="2"/>
        <v>Plaće za redovan rad</v>
      </c>
      <c r="E34" s="328" t="s">
        <v>4151</v>
      </c>
      <c r="F34" s="45" t="str">
        <f t="shared" si="3"/>
        <v>South and East European Competition Law Center of Excellence - Jean Monnet Competition Law COE - prof. Akšamović</v>
      </c>
      <c r="G34" s="45" t="str">
        <f t="shared" si="4"/>
        <v>0942</v>
      </c>
      <c r="H34" s="224">
        <v>550</v>
      </c>
      <c r="I34" s="224">
        <v>1300</v>
      </c>
      <c r="J34" s="224"/>
      <c r="K34" s="93"/>
      <c r="L34" s="92"/>
      <c r="M34" s="92"/>
      <c r="N34" s="93"/>
      <c r="O34" s="218"/>
      <c r="P34" s="49"/>
      <c r="Q34" s="246" t="str">
        <f>IF(C34="","",'OPĆI DIO'!$C$1)</f>
        <v>2292 SVEUČILIŠTE J. J. STROSSMAYERA U OSIJEKU - PRAVNI FAKULTET</v>
      </c>
      <c r="R34" s="40" t="str">
        <f t="shared" si="5"/>
        <v>311</v>
      </c>
      <c r="S34" s="40" t="str">
        <f t="shared" si="6"/>
        <v>31</v>
      </c>
      <c r="T34" s="40" t="str">
        <f t="shared" si="7"/>
        <v>94</v>
      </c>
      <c r="U34" s="40" t="str">
        <f t="shared" si="8"/>
        <v>3</v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>
        <v>52</v>
      </c>
      <c r="B35" s="45" t="str">
        <f t="shared" si="1"/>
        <v>Ostale pomoći</v>
      </c>
      <c r="C35" s="333">
        <v>3132</v>
      </c>
      <c r="D35" s="45" t="str">
        <f t="shared" si="2"/>
        <v>Doprinosi za obvezno zdravstveno osiguranje</v>
      </c>
      <c r="E35" s="328" t="s">
        <v>4151</v>
      </c>
      <c r="F35" s="45" t="str">
        <f t="shared" si="3"/>
        <v>South and East European Competition Law Center of Excellence - Jean Monnet Competition Law COE - prof. Akšamović</v>
      </c>
      <c r="G35" s="45" t="str">
        <f t="shared" si="4"/>
        <v>0942</v>
      </c>
      <c r="H35" s="224">
        <v>300</v>
      </c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>2292 SVEUČILIŠTE J. J. STROSSMAYERA U OSIJEKU - PRAVNI FAKULTET</v>
      </c>
      <c r="R35" s="40" t="str">
        <f t="shared" si="5"/>
        <v>313</v>
      </c>
      <c r="S35" s="40" t="str">
        <f t="shared" si="6"/>
        <v>31</v>
      </c>
      <c r="T35" s="40" t="str">
        <f t="shared" si="7"/>
        <v>94</v>
      </c>
      <c r="U35" s="40" t="str">
        <f t="shared" si="8"/>
        <v>3</v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>
        <v>43</v>
      </c>
      <c r="B36" s="45" t="str">
        <f t="shared" si="1"/>
        <v>Ostali prihodi za posebne namjene</v>
      </c>
      <c r="C36" s="333">
        <v>3132</v>
      </c>
      <c r="D36" s="45" t="str">
        <f t="shared" si="2"/>
        <v>Doprinosi za obvezno zdravstveno osiguranje</v>
      </c>
      <c r="E36" s="328" t="s">
        <v>4151</v>
      </c>
      <c r="F36" s="45" t="str">
        <f t="shared" si="3"/>
        <v>South and East European Competition Law Center of Excellence - Jean Monnet Competition Law COE - prof. Akšamović</v>
      </c>
      <c r="G36" s="45" t="str">
        <f t="shared" si="4"/>
        <v>0942</v>
      </c>
      <c r="H36" s="224">
        <v>100</v>
      </c>
      <c r="I36" s="224">
        <v>400</v>
      </c>
      <c r="J36" s="224"/>
      <c r="K36" s="93"/>
      <c r="L36" s="92"/>
      <c r="M36" s="92"/>
      <c r="N36" s="93"/>
      <c r="O36" s="218"/>
      <c r="P36" s="49"/>
      <c r="Q36" s="246" t="str">
        <f>IF(C36="","",'OPĆI DIO'!$C$1)</f>
        <v>2292 SVEUČILIŠTE J. J. STROSSMAYERA U OSIJEKU - PRAVNI FAKULTET</v>
      </c>
      <c r="R36" s="40" t="str">
        <f t="shared" si="5"/>
        <v>313</v>
      </c>
      <c r="S36" s="40" t="str">
        <f t="shared" si="6"/>
        <v>31</v>
      </c>
      <c r="T36" s="40" t="str">
        <f t="shared" si="7"/>
        <v>94</v>
      </c>
      <c r="U36" s="40" t="str">
        <f t="shared" si="8"/>
        <v>3</v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>
        <v>52</v>
      </c>
      <c r="B37" s="45" t="str">
        <f t="shared" si="1"/>
        <v>Ostale pomoći</v>
      </c>
      <c r="C37" s="333">
        <v>3211</v>
      </c>
      <c r="D37" s="45" t="str">
        <f t="shared" si="2"/>
        <v>Službena putovanja</v>
      </c>
      <c r="E37" s="328" t="s">
        <v>4151</v>
      </c>
      <c r="F37" s="45" t="str">
        <f t="shared" si="3"/>
        <v>South and East European Competition Law Center of Excellence - Jean Monnet Competition Law COE - prof. Akšamović</v>
      </c>
      <c r="G37" s="45" t="str">
        <f t="shared" si="4"/>
        <v>0942</v>
      </c>
      <c r="H37" s="224">
        <v>3000</v>
      </c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>2292 SVEUČILIŠTE J. J. STROSSMAYERA U OSIJEKU - PRAVNI FAKULTET</v>
      </c>
      <c r="R37" s="40" t="str">
        <f t="shared" si="5"/>
        <v>321</v>
      </c>
      <c r="S37" s="40" t="str">
        <f t="shared" si="6"/>
        <v>32</v>
      </c>
      <c r="T37" s="40" t="str">
        <f t="shared" si="7"/>
        <v>94</v>
      </c>
      <c r="U37" s="40" t="str">
        <f t="shared" si="8"/>
        <v>3</v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>
        <v>43</v>
      </c>
      <c r="B38" s="45" t="str">
        <f t="shared" si="1"/>
        <v>Ostali prihodi za posebne namjene</v>
      </c>
      <c r="C38" s="333">
        <v>3211</v>
      </c>
      <c r="D38" s="45" t="str">
        <f t="shared" si="2"/>
        <v>Službena putovanja</v>
      </c>
      <c r="E38" s="328" t="s">
        <v>4151</v>
      </c>
      <c r="F38" s="45" t="str">
        <f t="shared" si="3"/>
        <v>South and East European Competition Law Center of Excellence - Jean Monnet Competition Law COE - prof. Akšamović</v>
      </c>
      <c r="G38" s="45" t="str">
        <f t="shared" si="4"/>
        <v>0942</v>
      </c>
      <c r="H38" s="224">
        <v>1000</v>
      </c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>2292 SVEUČILIŠTE J. J. STROSSMAYERA U OSIJEKU - PRAVNI FAKULTET</v>
      </c>
      <c r="R38" s="40" t="str">
        <f t="shared" si="5"/>
        <v>321</v>
      </c>
      <c r="S38" s="40" t="str">
        <f t="shared" si="6"/>
        <v>32</v>
      </c>
      <c r="T38" s="40" t="str">
        <f t="shared" si="7"/>
        <v>94</v>
      </c>
      <c r="U38" s="40" t="str">
        <f t="shared" si="8"/>
        <v>3</v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>
        <v>52</v>
      </c>
      <c r="B39" s="45" t="str">
        <f t="shared" si="1"/>
        <v>Ostale pomoći</v>
      </c>
      <c r="C39" s="333">
        <v>3237</v>
      </c>
      <c r="D39" s="45" t="str">
        <f t="shared" si="2"/>
        <v>Intelektualne i osobne usluge</v>
      </c>
      <c r="E39" s="328" t="s">
        <v>4151</v>
      </c>
      <c r="F39" s="45" t="str">
        <f t="shared" si="3"/>
        <v>South and East European Competition Law Center of Excellence - Jean Monnet Competition Law COE - prof. Akšamović</v>
      </c>
      <c r="G39" s="45" t="str">
        <f t="shared" si="4"/>
        <v>0942</v>
      </c>
      <c r="H39" s="224">
        <v>9600</v>
      </c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>2292 SVEUČILIŠTE J. J. STROSSMAYERA U OSIJEKU - PRAVNI FAKULTET</v>
      </c>
      <c r="R39" s="40" t="str">
        <f t="shared" si="5"/>
        <v>323</v>
      </c>
      <c r="S39" s="40" t="str">
        <f t="shared" si="6"/>
        <v>32</v>
      </c>
      <c r="T39" s="40" t="str">
        <f t="shared" si="7"/>
        <v>94</v>
      </c>
      <c r="U39" s="40" t="str">
        <f t="shared" si="8"/>
        <v>3</v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>
        <v>43</v>
      </c>
      <c r="B40" s="45" t="str">
        <f t="shared" si="1"/>
        <v>Ostali prihodi za posebne namjene</v>
      </c>
      <c r="C40" s="333">
        <v>3237</v>
      </c>
      <c r="D40" s="45" t="str">
        <f t="shared" si="2"/>
        <v>Intelektualne i osobne usluge</v>
      </c>
      <c r="E40" s="328" t="s">
        <v>4151</v>
      </c>
      <c r="F40" s="45" t="str">
        <f t="shared" si="3"/>
        <v>South and East European Competition Law Center of Excellence - Jean Monnet Competition Law COE - prof. Akšamović</v>
      </c>
      <c r="G40" s="45" t="str">
        <f t="shared" si="4"/>
        <v>0942</v>
      </c>
      <c r="H40" s="224">
        <v>3200</v>
      </c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>2292 SVEUČILIŠTE J. J. STROSSMAYERA U OSIJEKU - PRAVNI FAKULTET</v>
      </c>
      <c r="R40" s="40" t="str">
        <f t="shared" si="5"/>
        <v>323</v>
      </c>
      <c r="S40" s="40" t="str">
        <f t="shared" si="6"/>
        <v>32</v>
      </c>
      <c r="T40" s="40" t="str">
        <f t="shared" si="7"/>
        <v>94</v>
      </c>
      <c r="U40" s="40" t="str">
        <f t="shared" si="8"/>
        <v>3</v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>
        <v>52</v>
      </c>
      <c r="B41" s="45" t="str">
        <f t="shared" si="1"/>
        <v>Ostale pomoći</v>
      </c>
      <c r="C41" s="333">
        <v>3239</v>
      </c>
      <c r="D41" s="45" t="str">
        <f t="shared" si="2"/>
        <v>Ostale usluge</v>
      </c>
      <c r="E41" s="328" t="s">
        <v>4151</v>
      </c>
      <c r="F41" s="45" t="str">
        <f t="shared" si="3"/>
        <v>South and East European Competition Law Center of Excellence - Jean Monnet Competition Law COE - prof. Akšamović</v>
      </c>
      <c r="G41" s="45" t="str">
        <f t="shared" si="4"/>
        <v>0942</v>
      </c>
      <c r="H41" s="224">
        <v>1500</v>
      </c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>2292 SVEUČILIŠTE J. J. STROSSMAYERA U OSIJEKU - PRAVNI FAKULTET</v>
      </c>
      <c r="R41" s="40" t="str">
        <f t="shared" si="5"/>
        <v>323</v>
      </c>
      <c r="S41" s="40" t="str">
        <f t="shared" si="6"/>
        <v>32</v>
      </c>
      <c r="T41" s="40" t="str">
        <f t="shared" si="7"/>
        <v>94</v>
      </c>
      <c r="U41" s="40" t="str">
        <f t="shared" si="8"/>
        <v>3</v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>
        <v>43</v>
      </c>
      <c r="B42" s="45" t="str">
        <f t="shared" si="1"/>
        <v>Ostali prihodi za posebne namjene</v>
      </c>
      <c r="C42" s="333">
        <v>3239</v>
      </c>
      <c r="D42" s="45" t="str">
        <f t="shared" si="2"/>
        <v>Ostale usluge</v>
      </c>
      <c r="E42" s="328" t="s">
        <v>4151</v>
      </c>
      <c r="F42" s="45" t="str">
        <f t="shared" si="3"/>
        <v>South and East European Competition Law Center of Excellence - Jean Monnet Competition Law COE - prof. Akšamović</v>
      </c>
      <c r="G42" s="45" t="str">
        <f t="shared" si="4"/>
        <v>0942</v>
      </c>
      <c r="H42" s="224">
        <v>500</v>
      </c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>2292 SVEUČILIŠTE J. J. STROSSMAYERA U OSIJEKU - PRAVNI FAKULTET</v>
      </c>
      <c r="R42" s="40" t="str">
        <f t="shared" si="5"/>
        <v>323</v>
      </c>
      <c r="S42" s="40" t="str">
        <f t="shared" si="6"/>
        <v>32</v>
      </c>
      <c r="T42" s="40" t="str">
        <f t="shared" si="7"/>
        <v>94</v>
      </c>
      <c r="U42" s="40" t="str">
        <f t="shared" si="8"/>
        <v>3</v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>
        <v>43</v>
      </c>
      <c r="B43" s="45" t="str">
        <f t="shared" si="1"/>
        <v>Ostali prihodi za posebne namjene</v>
      </c>
      <c r="C43" s="333">
        <v>3241</v>
      </c>
      <c r="D43" s="45" t="str">
        <f t="shared" si="2"/>
        <v>Naknade troškova osobama izvan radnog odnosa</v>
      </c>
      <c r="E43" s="328" t="s">
        <v>4151</v>
      </c>
      <c r="F43" s="45" t="str">
        <f t="shared" si="3"/>
        <v>South and East European Competition Law Center of Excellence - Jean Monnet Competition Law COE - prof. Akšamović</v>
      </c>
      <c r="G43" s="45" t="str">
        <f t="shared" si="4"/>
        <v>0942</v>
      </c>
      <c r="H43" s="224">
        <v>18750</v>
      </c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>2292 SVEUČILIŠTE J. J. STROSSMAYERA U OSIJEKU - PRAVNI FAKULTET</v>
      </c>
      <c r="R43" s="40" t="str">
        <f t="shared" si="5"/>
        <v>324</v>
      </c>
      <c r="S43" s="40" t="str">
        <f t="shared" si="6"/>
        <v>32</v>
      </c>
      <c r="T43" s="40" t="str">
        <f t="shared" si="7"/>
        <v>94</v>
      </c>
      <c r="U43" s="40" t="str">
        <f t="shared" si="8"/>
        <v>3</v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>
        <v>43</v>
      </c>
      <c r="B44" s="45" t="str">
        <f t="shared" si="1"/>
        <v>Ostali prihodi za posebne namjene</v>
      </c>
      <c r="C44" s="333">
        <v>3241</v>
      </c>
      <c r="D44" s="45" t="str">
        <f t="shared" si="2"/>
        <v>Naknade troškova osobama izvan radnog odnosa</v>
      </c>
      <c r="E44" s="328" t="s">
        <v>4151</v>
      </c>
      <c r="F44" s="45" t="str">
        <f t="shared" si="3"/>
        <v>South and East European Competition Law Center of Excellence - Jean Monnet Competition Law COE - prof. Akšamović</v>
      </c>
      <c r="G44" s="45" t="str">
        <f t="shared" si="4"/>
        <v>0942</v>
      </c>
      <c r="H44" s="224">
        <v>6250</v>
      </c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>2292 SVEUČILIŠTE J. J. STROSSMAYERA U OSIJEKU - PRAVNI FAKULTET</v>
      </c>
      <c r="R44" s="40" t="str">
        <f t="shared" si="5"/>
        <v>324</v>
      </c>
      <c r="S44" s="40" t="str">
        <f t="shared" si="6"/>
        <v>32</v>
      </c>
      <c r="T44" s="40" t="str">
        <f t="shared" si="7"/>
        <v>94</v>
      </c>
      <c r="U44" s="40" t="str">
        <f t="shared" si="8"/>
        <v>3</v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>
        <v>52</v>
      </c>
      <c r="B45" s="45" t="str">
        <f t="shared" si="1"/>
        <v>Ostale pomoći</v>
      </c>
      <c r="C45" s="333">
        <v>3293</v>
      </c>
      <c r="D45" s="45" t="str">
        <f t="shared" si="2"/>
        <v>Reprezentacija</v>
      </c>
      <c r="E45" s="328" t="s">
        <v>4151</v>
      </c>
      <c r="F45" s="45" t="str">
        <f t="shared" si="3"/>
        <v>South and East European Competition Law Center of Excellence - Jean Monnet Competition Law COE - prof. Akšamović</v>
      </c>
      <c r="G45" s="45" t="str">
        <f t="shared" si="4"/>
        <v>0942</v>
      </c>
      <c r="H45" s="224">
        <v>5250</v>
      </c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>2292 SVEUČILIŠTE J. J. STROSSMAYERA U OSIJEKU - PRAVNI FAKULTET</v>
      </c>
      <c r="R45" s="40" t="str">
        <f t="shared" si="5"/>
        <v>329</v>
      </c>
      <c r="S45" s="40" t="str">
        <f t="shared" si="6"/>
        <v>32</v>
      </c>
      <c r="T45" s="40" t="str">
        <f t="shared" si="7"/>
        <v>94</v>
      </c>
      <c r="U45" s="40" t="str">
        <f t="shared" si="8"/>
        <v>3</v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>
        <v>43</v>
      </c>
      <c r="B46" s="45" t="str">
        <f t="shared" si="1"/>
        <v>Ostali prihodi za posebne namjene</v>
      </c>
      <c r="C46" s="333">
        <v>3293</v>
      </c>
      <c r="D46" s="45" t="str">
        <f t="shared" si="2"/>
        <v>Reprezentacija</v>
      </c>
      <c r="E46" s="328" t="s">
        <v>4151</v>
      </c>
      <c r="F46" s="45" t="str">
        <f t="shared" si="3"/>
        <v>South and East European Competition Law Center of Excellence - Jean Monnet Competition Law COE - prof. Akšamović</v>
      </c>
      <c r="G46" s="45" t="str">
        <f t="shared" si="4"/>
        <v>0942</v>
      </c>
      <c r="H46" s="224">
        <v>1750</v>
      </c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>2292 SVEUČILIŠTE J. J. STROSSMAYERA U OSIJEKU - PRAVNI FAKULTET</v>
      </c>
      <c r="R46" s="40" t="str">
        <f t="shared" si="5"/>
        <v>329</v>
      </c>
      <c r="S46" s="40" t="str">
        <f t="shared" si="6"/>
        <v>32</v>
      </c>
      <c r="T46" s="40" t="str">
        <f t="shared" si="7"/>
        <v>94</v>
      </c>
      <c r="U46" s="40" t="str">
        <f t="shared" si="8"/>
        <v>3</v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>
        <v>43</v>
      </c>
      <c r="B47" s="45" t="str">
        <f t="shared" si="1"/>
        <v>Ostali prihodi za posebne namjene</v>
      </c>
      <c r="C47" s="333">
        <v>3111</v>
      </c>
      <c r="D47" s="45" t="str">
        <f t="shared" si="2"/>
        <v>Plaće za redovan rad</v>
      </c>
      <c r="E47" s="328" t="s">
        <v>689</v>
      </c>
      <c r="F47" s="45" t="str">
        <f t="shared" si="3"/>
        <v>NOVI PODPROJEKT</v>
      </c>
      <c r="G47" s="45" t="str">
        <f t="shared" si="4"/>
        <v>NOVI PODPROJEKT</v>
      </c>
      <c r="H47" s="224"/>
      <c r="I47" s="224"/>
      <c r="J47" s="224">
        <v>1350</v>
      </c>
      <c r="K47" s="93" t="s">
        <v>4826</v>
      </c>
      <c r="L47" s="92" t="s">
        <v>4827</v>
      </c>
      <c r="M47" s="92" t="s">
        <v>4828</v>
      </c>
      <c r="N47" s="93" t="s">
        <v>4829</v>
      </c>
      <c r="O47" s="218"/>
      <c r="P47" s="49"/>
      <c r="Q47" s="246" t="str">
        <f>IF(C47="","",'OPĆI DIO'!$C$1)</f>
        <v>2292 SVEUČILIŠTE J. J. STROSSMAYERA U OSIJEKU - PRAVNI FAKULTET</v>
      </c>
      <c r="R47" s="40" t="str">
        <f t="shared" si="5"/>
        <v>311</v>
      </c>
      <c r="S47" s="40" t="str">
        <f t="shared" si="6"/>
        <v>31</v>
      </c>
      <c r="T47" s="40" t="str">
        <f t="shared" si="7"/>
        <v>OV</v>
      </c>
      <c r="U47" s="40" t="str">
        <f t="shared" si="8"/>
        <v>3</v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>
        <v>43</v>
      </c>
      <c r="B48" s="45" t="str">
        <f t="shared" si="1"/>
        <v>Ostali prihodi za posebne namjene</v>
      </c>
      <c r="C48" s="333">
        <v>3211</v>
      </c>
      <c r="D48" s="45" t="str">
        <f t="shared" si="2"/>
        <v>Službena putovanja</v>
      </c>
      <c r="E48" s="328" t="s">
        <v>689</v>
      </c>
      <c r="F48" s="45" t="str">
        <f t="shared" si="3"/>
        <v>NOVI PODPROJEKT</v>
      </c>
      <c r="G48" s="45" t="str">
        <f t="shared" si="4"/>
        <v>NOVI PODPROJEKT</v>
      </c>
      <c r="H48" s="224"/>
      <c r="I48" s="224"/>
      <c r="J48" s="224">
        <v>2250</v>
      </c>
      <c r="K48" s="93" t="s">
        <v>4826</v>
      </c>
      <c r="L48" s="92" t="s">
        <v>4827</v>
      </c>
      <c r="M48" s="92" t="s">
        <v>4828</v>
      </c>
      <c r="N48" s="93" t="s">
        <v>4829</v>
      </c>
      <c r="O48" s="218"/>
      <c r="P48" s="49"/>
      <c r="Q48" s="246" t="str">
        <f>IF(C48="","",'OPĆI DIO'!$C$1)</f>
        <v>2292 SVEUČILIŠTE J. J. STROSSMAYERA U OSIJEKU - PRAVNI FAKULTET</v>
      </c>
      <c r="R48" s="40" t="str">
        <f t="shared" si="5"/>
        <v>321</v>
      </c>
      <c r="S48" s="40" t="str">
        <f t="shared" si="6"/>
        <v>32</v>
      </c>
      <c r="T48" s="40" t="str">
        <f t="shared" si="7"/>
        <v>OV</v>
      </c>
      <c r="U48" s="40" t="str">
        <f t="shared" si="8"/>
        <v>3</v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>
        <v>43</v>
      </c>
      <c r="B49" s="45" t="str">
        <f t="shared" si="1"/>
        <v>Ostali prihodi za posebne namjene</v>
      </c>
      <c r="C49" s="333">
        <v>3237</v>
      </c>
      <c r="D49" s="45" t="str">
        <f t="shared" si="2"/>
        <v>Intelektualne i osobne usluge</v>
      </c>
      <c r="E49" s="328" t="s">
        <v>689</v>
      </c>
      <c r="F49" s="45" t="str">
        <f t="shared" si="3"/>
        <v>NOVI PODPROJEKT</v>
      </c>
      <c r="G49" s="45" t="str">
        <f t="shared" si="4"/>
        <v>NOVI PODPROJEKT</v>
      </c>
      <c r="H49" s="224"/>
      <c r="I49" s="224"/>
      <c r="J49" s="224">
        <v>2175</v>
      </c>
      <c r="K49" s="93" t="s">
        <v>4826</v>
      </c>
      <c r="L49" s="92" t="s">
        <v>4827</v>
      </c>
      <c r="M49" s="92" t="s">
        <v>4828</v>
      </c>
      <c r="N49" s="93" t="s">
        <v>4829</v>
      </c>
      <c r="O49" s="218"/>
      <c r="P49" s="49"/>
      <c r="Q49" s="246" t="str">
        <f>IF(C49="","",'OPĆI DIO'!$C$1)</f>
        <v>2292 SVEUČILIŠTE J. J. STROSSMAYERA U OSIJEKU - PRAVNI FAKULTET</v>
      </c>
      <c r="R49" s="40" t="str">
        <f t="shared" si="5"/>
        <v>323</v>
      </c>
      <c r="S49" s="40" t="str">
        <f t="shared" si="6"/>
        <v>32</v>
      </c>
      <c r="T49" s="40" t="str">
        <f t="shared" si="7"/>
        <v>OV</v>
      </c>
      <c r="U49" s="40" t="str">
        <f t="shared" si="8"/>
        <v>3</v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>
        <v>43</v>
      </c>
      <c r="B50" s="45" t="str">
        <f t="shared" si="1"/>
        <v>Ostali prihodi za posebne namjene</v>
      </c>
      <c r="C50" s="333">
        <v>3111</v>
      </c>
      <c r="D50" s="45" t="str">
        <f t="shared" si="2"/>
        <v>Plaće za redovan rad</v>
      </c>
      <c r="E50" s="328" t="s">
        <v>689</v>
      </c>
      <c r="F50" s="45" t="str">
        <f t="shared" si="3"/>
        <v>NOVI PODPROJEKT</v>
      </c>
      <c r="G50" s="45" t="str">
        <f t="shared" si="4"/>
        <v>NOVI PODPROJEKT</v>
      </c>
      <c r="H50" s="224"/>
      <c r="I50" s="224"/>
      <c r="J50" s="224">
        <v>2475</v>
      </c>
      <c r="K50" s="93" t="s">
        <v>4832</v>
      </c>
      <c r="L50" s="92" t="s">
        <v>4827</v>
      </c>
      <c r="M50" s="92" t="s">
        <v>4828</v>
      </c>
      <c r="N50" s="93" t="s">
        <v>4829</v>
      </c>
      <c r="O50" s="218"/>
      <c r="P50" s="49"/>
      <c r="Q50" s="246" t="str">
        <f>IF(C50="","",'OPĆI DIO'!$C$1)</f>
        <v>2292 SVEUČILIŠTE J. J. STROSSMAYERA U OSIJEKU - PRAVNI FAKULTET</v>
      </c>
      <c r="R50" s="40" t="str">
        <f t="shared" si="5"/>
        <v>311</v>
      </c>
      <c r="S50" s="40" t="str">
        <f t="shared" si="6"/>
        <v>31</v>
      </c>
      <c r="T50" s="40" t="str">
        <f t="shared" si="7"/>
        <v>OV</v>
      </c>
      <c r="U50" s="40" t="str">
        <f t="shared" si="8"/>
        <v>3</v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/>
      <c r="B51" s="45" t="str">
        <f t="shared" si="1"/>
        <v/>
      </c>
      <c r="C51" s="333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/>
      <c r="B52" s="45" t="str">
        <f t="shared" si="1"/>
        <v/>
      </c>
      <c r="C52" s="333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/>
      <c r="B53" s="45" t="str">
        <f t="shared" si="1"/>
        <v/>
      </c>
      <c r="C53" s="333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/>
      <c r="B54" s="45" t="str">
        <f t="shared" si="1"/>
        <v/>
      </c>
      <c r="C54" s="333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/>
      <c r="B55" s="45" t="str">
        <f t="shared" si="1"/>
        <v/>
      </c>
      <c r="C55" s="333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/>
      <c r="B56" s="45" t="str">
        <f t="shared" si="1"/>
        <v/>
      </c>
      <c r="C56" s="333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/>
      <c r="B57" s="45" t="str">
        <f t="shared" si="1"/>
        <v/>
      </c>
      <c r="C57" s="333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/>
      <c r="B59" s="45" t="str">
        <f t="shared" si="1"/>
        <v/>
      </c>
      <c r="C59" s="333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/>
      <c r="B60" s="45" t="str">
        <f t="shared" si="1"/>
        <v/>
      </c>
      <c r="C60" s="333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/>
      <c r="B61" s="45" t="str">
        <f t="shared" si="1"/>
        <v/>
      </c>
      <c r="C61" s="333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/>
      <c r="B62" s="45" t="str">
        <f t="shared" si="1"/>
        <v/>
      </c>
      <c r="C62" s="333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/>
      <c r="B63" s="45" t="str">
        <f t="shared" si="1"/>
        <v/>
      </c>
      <c r="C63" s="333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/>
      <c r="B64" s="45" t="str">
        <f t="shared" si="1"/>
        <v/>
      </c>
      <c r="C64" s="333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/>
      <c r="B65" s="45" t="str">
        <f t="shared" si="1"/>
        <v/>
      </c>
      <c r="C65" s="333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/>
      <c r="B66" s="45" t="str">
        <f t="shared" si="1"/>
        <v/>
      </c>
      <c r="C66" s="333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/>
      <c r="B67" s="45" t="str">
        <f t="shared" si="1"/>
        <v/>
      </c>
      <c r="C67" s="333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/>
      <c r="B69" s="45" t="str">
        <f t="shared" si="12"/>
        <v/>
      </c>
      <c r="C69" s="333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/>
      <c r="B70" s="45" t="str">
        <f t="shared" si="12"/>
        <v/>
      </c>
      <c r="C70" s="333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/>
      <c r="B71" s="45" t="str">
        <f t="shared" si="12"/>
        <v/>
      </c>
      <c r="C71" s="333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/>
      <c r="B72" s="45" t="str">
        <f t="shared" si="12"/>
        <v/>
      </c>
      <c r="C72" s="333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/>
      <c r="B73" s="45" t="str">
        <f t="shared" si="12"/>
        <v/>
      </c>
      <c r="C73" s="333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/>
      <c r="B74" s="45" t="str">
        <f t="shared" si="12"/>
        <v/>
      </c>
      <c r="C74" s="333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/>
      <c r="B76" s="45" t="str">
        <f t="shared" si="12"/>
        <v/>
      </c>
      <c r="C76" s="333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/>
      <c r="B77" s="45" t="str">
        <f t="shared" si="12"/>
        <v/>
      </c>
      <c r="C77" s="333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/>
      <c r="B78" s="45" t="str">
        <f t="shared" si="12"/>
        <v/>
      </c>
      <c r="C78" s="333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/>
      <c r="B79" s="45" t="str">
        <f t="shared" si="12"/>
        <v/>
      </c>
      <c r="C79" s="333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/>
      <c r="B80" s="45" t="str">
        <f t="shared" si="12"/>
        <v/>
      </c>
      <c r="C80" s="333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/>
      <c r="B81" s="45" t="str">
        <f t="shared" si="12"/>
        <v/>
      </c>
      <c r="C81" s="333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/>
      <c r="B83" s="45" t="str">
        <f t="shared" si="12"/>
        <v/>
      </c>
      <c r="C83" s="333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/>
      <c r="B84" s="45" t="str">
        <f t="shared" si="12"/>
        <v/>
      </c>
      <c r="C84" s="333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/>
      <c r="B85" s="45" t="str">
        <f t="shared" si="12"/>
        <v/>
      </c>
      <c r="C85" s="333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/>
      <c r="B86" s="45" t="str">
        <f t="shared" si="12"/>
        <v/>
      </c>
      <c r="C86" s="333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/>
      <c r="B87" s="45" t="str">
        <f t="shared" si="12"/>
        <v/>
      </c>
      <c r="C87" s="333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/>
      <c r="B88" s="45" t="str">
        <f t="shared" si="12"/>
        <v/>
      </c>
      <c r="C88" s="333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/>
      <c r="B89" s="45" t="str">
        <f t="shared" si="12"/>
        <v/>
      </c>
      <c r="C89" s="333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/>
      <c r="B91" s="45" t="str">
        <f t="shared" si="12"/>
        <v/>
      </c>
      <c r="C91" s="333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/>
      <c r="B92" s="45" t="str">
        <f t="shared" si="12"/>
        <v/>
      </c>
      <c r="C92" s="333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/>
      <c r="B93" s="45" t="str">
        <f t="shared" si="12"/>
        <v/>
      </c>
      <c r="C93" s="333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/>
      <c r="B94" s="45" t="str">
        <f t="shared" si="12"/>
        <v/>
      </c>
      <c r="C94" s="333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/>
      <c r="B95" s="45" t="str">
        <f t="shared" si="12"/>
        <v/>
      </c>
      <c r="C95" s="333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/>
      <c r="B96" s="45" t="str">
        <f t="shared" si="12"/>
        <v/>
      </c>
      <c r="C96" s="333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/>
      <c r="B98" s="45" t="str">
        <f t="shared" si="12"/>
        <v/>
      </c>
      <c r="C98" s="333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/>
      <c r="B99" s="45" t="str">
        <f t="shared" si="12"/>
        <v/>
      </c>
      <c r="C99" s="333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/>
      <c r="B100" s="45" t="str">
        <f t="shared" si="12"/>
        <v/>
      </c>
      <c r="C100" s="333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/>
      <c r="B101" s="45" t="str">
        <f t="shared" si="12"/>
        <v/>
      </c>
      <c r="C101" s="333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/>
      <c r="B102" s="45" t="str">
        <f t="shared" si="12"/>
        <v/>
      </c>
      <c r="C102" s="333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/>
      <c r="B103" s="45" t="str">
        <f t="shared" si="12"/>
        <v/>
      </c>
      <c r="C103" s="333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/>
      <c r="B104" s="45" t="str">
        <f t="shared" si="12"/>
        <v/>
      </c>
      <c r="C104" s="333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/>
      <c r="B105" s="45" t="str">
        <f t="shared" si="12"/>
        <v/>
      </c>
      <c r="C105" s="333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/>
      <c r="B106" s="45" t="str">
        <f t="shared" si="12"/>
        <v/>
      </c>
      <c r="C106" s="333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/>
      <c r="B107" s="45" t="str">
        <f t="shared" si="12"/>
        <v/>
      </c>
      <c r="C107" s="333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/>
      <c r="B108" s="45" t="str">
        <f t="shared" si="12"/>
        <v/>
      </c>
      <c r="C108" s="333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/>
      <c r="B109" s="45" t="str">
        <f t="shared" si="12"/>
        <v/>
      </c>
      <c r="C109" s="333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/>
      <c r="B110" s="45" t="str">
        <f t="shared" si="12"/>
        <v/>
      </c>
      <c r="C110" s="333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/>
      <c r="B112" s="45" t="str">
        <f t="shared" si="12"/>
        <v/>
      </c>
      <c r="C112" s="333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/>
      <c r="B113" s="45" t="str">
        <f t="shared" si="12"/>
        <v/>
      </c>
      <c r="C113" s="333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/>
      <c r="B114" s="45" t="str">
        <f t="shared" si="12"/>
        <v/>
      </c>
      <c r="C114" s="333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/>
      <c r="B115" s="45" t="str">
        <f t="shared" si="12"/>
        <v/>
      </c>
      <c r="C115" s="333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/>
      <c r="B116" s="45" t="str">
        <f t="shared" si="12"/>
        <v/>
      </c>
      <c r="C116" s="333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/>
      <c r="B117" s="45" t="str">
        <f t="shared" si="12"/>
        <v/>
      </c>
      <c r="C117" s="333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/>
      <c r="B118" s="45" t="str">
        <f t="shared" si="12"/>
        <v/>
      </c>
      <c r="C118" s="333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/>
      <c r="B119" s="45" t="str">
        <f t="shared" si="12"/>
        <v/>
      </c>
      <c r="C119" s="333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$Y$5:$Y$129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showGridLines="0" zoomScale="90" zoomScaleNormal="90" workbookViewId="0">
      <selection activeCell="J5" sqref="J5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</row>
    <row r="2" spans="1:29" ht="21" customHeight="1">
      <c r="B2" s="391" t="s">
        <v>4035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</row>
    <row r="3" spans="1:29" s="19" customFormat="1" ht="15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1248330</v>
      </c>
      <c r="E5" s="335"/>
      <c r="F5" s="335"/>
      <c r="G5" s="336">
        <v>118460</v>
      </c>
      <c r="H5" s="335"/>
      <c r="I5" s="335">
        <v>1076050</v>
      </c>
      <c r="J5" s="335">
        <v>25200</v>
      </c>
      <c r="K5" s="335">
        <v>21220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>
        <v>7400</v>
      </c>
      <c r="W5" s="335"/>
      <c r="X5" s="23" t="str">
        <f>'OPĆI DIO'!$C$1</f>
        <v>2292 SVEUČILIŠTE J. J. STROSSMAYERA U OSIJEKU - PRAVNI FAKULTET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4729250</v>
      </c>
      <c r="E6" s="6">
        <f>'A.2 PRIHODI I RASHODI IF'!E7</f>
        <v>3437658</v>
      </c>
      <c r="F6" s="6">
        <f>'A.2 PRIHODI I RASHODI IF'!E8</f>
        <v>0</v>
      </c>
      <c r="G6" s="6">
        <f>'A.2 PRIHODI I RASHODI IF'!E10</f>
        <v>58580</v>
      </c>
      <c r="H6" s="6">
        <f>'A.2 PRIHODI I RASHODI IF'!E12</f>
        <v>0</v>
      </c>
      <c r="I6" s="6">
        <f>'A.2 PRIHODI I RASHODI IF'!E13+'B.2 RAČUN FINANC IF'!E7</f>
        <v>1137766</v>
      </c>
      <c r="J6" s="6">
        <f>'A.2 PRIHODI I RASHODI IF'!E15</f>
        <v>0</v>
      </c>
      <c r="K6" s="6">
        <f>'A.2 PRIHODI I RASHODI IF'!E16</f>
        <v>95046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9">
        <f>'A.2 PRIHODI I RASHODI IF'!E23</f>
        <v>0</v>
      </c>
      <c r="S6" s="6">
        <f>'A.2 PRIHODI I RASHODI IF'!E24</f>
        <v>0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200</v>
      </c>
      <c r="W6" s="6">
        <f>'B.2 RAČUN FINANC IF'!E10</f>
        <v>0</v>
      </c>
      <c r="X6" s="23" t="str">
        <f>'OPĆI DIO'!$C$1</f>
        <v>2292 SVEUČILIŠTE J. J. STROSSMAYERA U OSIJEKU - PRAVNI FAKULTET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-950906</v>
      </c>
      <c r="E7" s="337"/>
      <c r="F7" s="337"/>
      <c r="G7" s="337">
        <v>-146540</v>
      </c>
      <c r="H7" s="337"/>
      <c r="I7" s="337">
        <v>-782666</v>
      </c>
      <c r="J7" s="337">
        <v>-14100</v>
      </c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>
        <v>-7600</v>
      </c>
      <c r="W7" s="337"/>
      <c r="X7" s="23" t="str">
        <f>'OPĆI DIO'!$C$1</f>
        <v>2292 SVEUČILIŠTE J. J. STROSSMAYERA U OSIJEKU - PRAVNI FAKULTET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5026674</v>
      </c>
      <c r="E8" s="6">
        <f>+E5+E6+E7</f>
        <v>3437658</v>
      </c>
      <c r="F8" s="6">
        <f t="shared" ref="F8:W8" si="1">+F5+F6+F7</f>
        <v>0</v>
      </c>
      <c r="G8" s="6">
        <f t="shared" si="1"/>
        <v>30500</v>
      </c>
      <c r="H8" s="6">
        <f t="shared" si="1"/>
        <v>0</v>
      </c>
      <c r="I8" s="6">
        <f t="shared" si="1"/>
        <v>1431150</v>
      </c>
      <c r="J8" s="6">
        <f t="shared" si="1"/>
        <v>11100</v>
      </c>
      <c r="K8" s="6">
        <f t="shared" si="1"/>
        <v>116266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9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2292 SVEUČILIŠTE J. J. STROSSMAYERA U OSIJEKU - PRAVNI FAKULTET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5026674</v>
      </c>
      <c r="E9" s="6">
        <f>'A.2 PRIHODI I RASHODI IF'!E32</f>
        <v>3437658</v>
      </c>
      <c r="F9" s="6">
        <f>'A.2 PRIHODI I RASHODI IF'!E33</f>
        <v>0</v>
      </c>
      <c r="G9" s="6">
        <f>'A.2 PRIHODI I RASHODI IF'!E35+'B.2 RAČUN FINANC IF'!E14</f>
        <v>30500</v>
      </c>
      <c r="H9" s="6">
        <f>'A.2 PRIHODI I RASHODI IF'!E37</f>
        <v>0</v>
      </c>
      <c r="I9" s="6">
        <f>'A.2 PRIHODI I RASHODI IF'!E38</f>
        <v>1431150</v>
      </c>
      <c r="J9" s="6">
        <f>'A.2 PRIHODI I RASHODI IF'!E40</f>
        <v>11100</v>
      </c>
      <c r="K9" s="6">
        <f>'A.2 PRIHODI I RASHODI IF'!E41</f>
        <v>116266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9">
        <f>'A.2 PRIHODI I RASHODI IF'!E48</f>
        <v>0</v>
      </c>
      <c r="S9" s="6">
        <f>'A.2 PRIHODI I RASHODI IF'!E49</f>
        <v>0</v>
      </c>
      <c r="T9" s="6">
        <f>'A.2 PRIHODI I RASHODI IF'!E51</f>
        <v>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2292 SVEUČILIŠTE J. J. STROSSMAYERA U OSIJEKU - PRAVNI FAKULTET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2292 SVEUČILIŠTE J. J. STROSSMAYERA U OSIJEKU - PRAVNI FAKULTET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2292 SVEUČILIŠTE J. J. STROSSMAYERA U OSIJEKU - PRAVNI FAKULTET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2292 SVEUČILIŠTE J. J. STROSSMAYERA U OSIJEKU - PRAVNI FAKULTET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950906</v>
      </c>
      <c r="E13" s="84">
        <f t="shared" ref="E13:W13" si="4">-E7</f>
        <v>0</v>
      </c>
      <c r="F13" s="84">
        <f t="shared" si="4"/>
        <v>0</v>
      </c>
      <c r="G13" s="84">
        <f t="shared" si="4"/>
        <v>146540</v>
      </c>
      <c r="H13" s="84">
        <f t="shared" si="4"/>
        <v>0</v>
      </c>
      <c r="I13" s="84">
        <f t="shared" si="4"/>
        <v>782666</v>
      </c>
      <c r="J13" s="84">
        <f t="shared" si="4"/>
        <v>14100</v>
      </c>
      <c r="K13" s="84">
        <f t="shared" si="4"/>
        <v>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7600</v>
      </c>
      <c r="W13" s="84">
        <f t="shared" si="4"/>
        <v>0</v>
      </c>
      <c r="X13" s="23" t="str">
        <f>'OPĆI DIO'!$C$1</f>
        <v>2292 SVEUČILIŠTE J. J. STROSSMAYERA U OSIJEKU - PRAVNI FAKULTET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4685208</v>
      </c>
      <c r="E14" s="6">
        <f>'A.2 PRIHODI I RASHODI IF'!F7</f>
        <v>3447533</v>
      </c>
      <c r="F14" s="6">
        <f>'A.2 PRIHODI I RASHODI IF'!F8</f>
        <v>0</v>
      </c>
      <c r="G14" s="6">
        <f>'A.2 PRIHODI I RASHODI IF'!F10</f>
        <v>25690</v>
      </c>
      <c r="H14" s="6">
        <f>'A.2 PRIHODI I RASHODI IF'!F12</f>
        <v>0</v>
      </c>
      <c r="I14" s="6">
        <f>'A.2 PRIHODI I RASHODI IF'!F13+'B.2 RAČUN FINANC IF'!F7</f>
        <v>1190935</v>
      </c>
      <c r="J14" s="6">
        <f>'A.2 PRIHODI I RASHODI IF'!F15</f>
        <v>0</v>
      </c>
      <c r="K14" s="6">
        <f>'A.2 PRIHODI I RASHODI IF'!F16</f>
        <v>21000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50</v>
      </c>
      <c r="W14" s="6">
        <f>'B.2 RAČUN FINANC IF'!F10</f>
        <v>0</v>
      </c>
      <c r="X14" s="23" t="str">
        <f>'OPĆI DIO'!$C$1</f>
        <v>2292 SVEUČILIŠTE J. J. STROSSMAYERA U OSIJEKU - PRAVNI FAKULTET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-720656</v>
      </c>
      <c r="E15" s="338"/>
      <c r="F15" s="338"/>
      <c r="G15" s="338">
        <v>-142330</v>
      </c>
      <c r="H15" s="338"/>
      <c r="I15" s="338">
        <v>-565651</v>
      </c>
      <c r="J15" s="338">
        <v>-5025</v>
      </c>
      <c r="K15" s="338"/>
      <c r="L15" s="338"/>
      <c r="M15" s="335"/>
      <c r="N15" s="338"/>
      <c r="O15" s="338"/>
      <c r="P15" s="338"/>
      <c r="Q15" s="338"/>
      <c r="R15" s="338"/>
      <c r="S15" s="338"/>
      <c r="T15" s="338"/>
      <c r="U15" s="338"/>
      <c r="V15" s="338">
        <v>-7650</v>
      </c>
      <c r="W15" s="338"/>
      <c r="X15" s="23" t="str">
        <f>'OPĆI DIO'!$C$1</f>
        <v>2292 SVEUČILIŠTE J. J. STROSSMAYERA U OSIJEKU - PRAVNI FAKULTET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4915458</v>
      </c>
      <c r="E16" s="6">
        <f>+E13+E14+E15</f>
        <v>3447533</v>
      </c>
      <c r="F16" s="6">
        <f t="shared" ref="F16:W16" si="5">+F13+F14+F15</f>
        <v>0</v>
      </c>
      <c r="G16" s="6">
        <f t="shared" si="5"/>
        <v>29900</v>
      </c>
      <c r="H16" s="6">
        <f t="shared" si="5"/>
        <v>0</v>
      </c>
      <c r="I16" s="6">
        <f t="shared" si="5"/>
        <v>1407950</v>
      </c>
      <c r="J16" s="6">
        <f t="shared" si="5"/>
        <v>9075</v>
      </c>
      <c r="K16" s="6">
        <f t="shared" si="5"/>
        <v>21000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2292 SVEUČILIŠTE J. J. STROSSMAYERA U OSIJEKU - PRAVNI FAKULTET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4915458</v>
      </c>
      <c r="E17" s="6">
        <f>'A.2 PRIHODI I RASHODI IF'!F32</f>
        <v>3447533</v>
      </c>
      <c r="F17" s="6">
        <f>'A.2 PRIHODI I RASHODI IF'!F33</f>
        <v>0</v>
      </c>
      <c r="G17" s="6">
        <f>'A.2 PRIHODI I RASHODI IF'!F35+'B.2 RAČUN FINANC IF'!F14</f>
        <v>29900</v>
      </c>
      <c r="H17" s="6">
        <f>'A.2 PRIHODI I RASHODI IF'!F37</f>
        <v>0</v>
      </c>
      <c r="I17" s="6">
        <f>'A.2 PRIHODI I RASHODI IF'!F38</f>
        <v>1407950</v>
      </c>
      <c r="J17" s="6">
        <f>'A.2 PRIHODI I RASHODI IF'!F40</f>
        <v>9075</v>
      </c>
      <c r="K17" s="6">
        <f>'A.2 PRIHODI I RASHODI IF'!F41</f>
        <v>21000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2292 SVEUČILIŠTE J. J. STROSSMAYERA U OSIJEKU - PRAVNI FAKULTET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2292 SVEUČILIŠTE J. J. STROSSMAYERA U OSIJEKU - PRAVNI FAKULTET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2292 SVEUČILIŠTE J. J. STROSSMAYERA U OSIJEKU - PRAVNI FAKULTET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2292 SVEUČILIŠTE J. J. STROSSMAYERA U OSIJEKU - PRAVNI FAKULTET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720656</v>
      </c>
      <c r="E21" s="84">
        <f t="shared" ref="E21:W21" si="8">-E15</f>
        <v>0</v>
      </c>
      <c r="F21" s="84">
        <f t="shared" si="8"/>
        <v>0</v>
      </c>
      <c r="G21" s="84">
        <f t="shared" si="8"/>
        <v>142330</v>
      </c>
      <c r="H21" s="84">
        <f t="shared" si="8"/>
        <v>0</v>
      </c>
      <c r="I21" s="84">
        <f t="shared" si="8"/>
        <v>565651</v>
      </c>
      <c r="J21" s="84">
        <f t="shared" si="8"/>
        <v>5025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7650</v>
      </c>
      <c r="W21" s="84">
        <f t="shared" si="8"/>
        <v>0</v>
      </c>
      <c r="X21" s="23" t="str">
        <f>'OPĆI DIO'!$C$1</f>
        <v>2292 SVEUČILIŠTE J. J. STROSSMAYERA U OSIJEKU - PRAVNI FAKULTET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4726408</v>
      </c>
      <c r="E22" s="6">
        <f>'A.2 PRIHODI I RASHODI IF'!G7</f>
        <v>3449588</v>
      </c>
      <c r="F22" s="6">
        <f>'A.2 PRIHODI I RASHODI IF'!G8</f>
        <v>0</v>
      </c>
      <c r="G22" s="6">
        <f>'A.2 PRIHODI I RASHODI IF'!G10</f>
        <v>27290</v>
      </c>
      <c r="H22" s="6">
        <f>'A.2 PRIHODI I RASHODI IF'!G12</f>
        <v>0</v>
      </c>
      <c r="I22" s="6">
        <f>'A.2 PRIHODI I RASHODI IF'!G13+'B.2 RAČUN FINANC IF'!G7</f>
        <v>1249480</v>
      </c>
      <c r="J22" s="6">
        <f>'A.2 PRIHODI I RASHODI IF'!G15</f>
        <v>0</v>
      </c>
      <c r="K22" s="6">
        <f>'A.2 PRIHODI I RASHODI IF'!G16</f>
        <v>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0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50</v>
      </c>
      <c r="W22" s="6">
        <f>'B.2 RAČUN FINANC IF'!G10</f>
        <v>0</v>
      </c>
      <c r="X22" s="23" t="str">
        <f>'OPĆI DIO'!$C$1</f>
        <v>2292 SVEUČILIŠTE J. J. STROSSMAYERA U OSIJEKU - PRAVNI FAKULTET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-589270</v>
      </c>
      <c r="E23" s="338"/>
      <c r="F23" s="338"/>
      <c r="G23" s="338">
        <v>-139672</v>
      </c>
      <c r="H23" s="338"/>
      <c r="I23" s="338">
        <v>-441898</v>
      </c>
      <c r="J23" s="338"/>
      <c r="K23" s="338"/>
      <c r="L23" s="338"/>
      <c r="M23" s="335"/>
      <c r="N23" s="338"/>
      <c r="O23" s="338"/>
      <c r="P23" s="338"/>
      <c r="Q23" s="338"/>
      <c r="R23" s="338"/>
      <c r="S23" s="338"/>
      <c r="T23" s="338"/>
      <c r="U23" s="338"/>
      <c r="V23" s="338">
        <v>-7700</v>
      </c>
      <c r="W23" s="338"/>
      <c r="X23" s="23" t="str">
        <f>'OPĆI DIO'!$C$1</f>
        <v>2292 SVEUČILIŠTE J. J. STROSSMAYERA U OSIJEKU - PRAVNI FAKULTET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4857794</v>
      </c>
      <c r="E24" s="6">
        <f>+E21+E22+E23</f>
        <v>3449588</v>
      </c>
      <c r="F24" s="6">
        <f t="shared" ref="F24:W24" si="9">+F21+F22+F23</f>
        <v>0</v>
      </c>
      <c r="G24" s="6">
        <f t="shared" si="9"/>
        <v>29948</v>
      </c>
      <c r="H24" s="6">
        <f t="shared" si="9"/>
        <v>0</v>
      </c>
      <c r="I24" s="6">
        <f t="shared" si="9"/>
        <v>1373233</v>
      </c>
      <c r="J24" s="6">
        <f t="shared" si="9"/>
        <v>5025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2292 SVEUČILIŠTE J. J. STROSSMAYERA U OSIJEKU - PRAVNI FAKULTET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4857794</v>
      </c>
      <c r="E25" s="6">
        <f>'A.2 PRIHODI I RASHODI IF'!G32</f>
        <v>3449588</v>
      </c>
      <c r="F25" s="6">
        <f>'A.2 PRIHODI I RASHODI IF'!G33</f>
        <v>0</v>
      </c>
      <c r="G25" s="6">
        <f>'A.2 PRIHODI I RASHODI IF'!G35+'B.2 RAČUN FINANC IF'!G14</f>
        <v>29948</v>
      </c>
      <c r="H25" s="6">
        <f>'A.2 PRIHODI I RASHODI IF'!G37</f>
        <v>0</v>
      </c>
      <c r="I25" s="6">
        <f>'A.2 PRIHODI I RASHODI IF'!G38</f>
        <v>1373233</v>
      </c>
      <c r="J25" s="6">
        <f>'A.2 PRIHODI I RASHODI IF'!G40</f>
        <v>5025</v>
      </c>
      <c r="K25" s="6">
        <f>'A.2 PRIHODI I RASHODI IF'!G41</f>
        <v>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2292 SVEUČILIŠTE J. J. STROSSMAYERA U OSIJEKU - PRAVNI FAKULTET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2292 SVEUČILIŠTE J. J. STROSSMAYERA U OSIJEKU - PRAVNI FAKULTET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xWindow="1151" yWindow="440" count="2">
    <dataValidation type="whole" allowBlank="1" showInputMessage="1" showErrorMessage="1" error="Dozvoljen je unos samo negativnih vrijednosti (cijeli broj)" sqref="E15:W15 E7:W7 E23:W23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tabSelected="1" topLeftCell="A13" zoomScale="90" zoomScaleNormal="90" workbookViewId="0">
      <selection activeCell="E14" sqref="E14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5" t="s">
        <v>3883</v>
      </c>
      <c r="B2" s="395"/>
      <c r="C2" s="395"/>
      <c r="D2" s="395"/>
      <c r="E2" s="395"/>
      <c r="F2" s="395"/>
      <c r="G2" s="395"/>
      <c r="H2" s="395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5" t="s">
        <v>3884</v>
      </c>
      <c r="B4" s="395"/>
      <c r="C4" s="395"/>
      <c r="D4" s="395"/>
      <c r="E4" s="395"/>
      <c r="F4" s="395"/>
      <c r="G4" s="395"/>
      <c r="H4" s="395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5" t="s">
        <v>4777</v>
      </c>
      <c r="B6" s="395"/>
      <c r="C6" s="395"/>
      <c r="D6" s="395"/>
      <c r="E6" s="395"/>
      <c r="F6" s="395"/>
      <c r="G6" s="395"/>
      <c r="H6" s="395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6" t="s">
        <v>4778</v>
      </c>
      <c r="B8" s="397"/>
      <c r="C8" s="398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2">
        <v>1</v>
      </c>
      <c r="B9" s="393"/>
      <c r="C9" s="394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4145840.4599999995</v>
      </c>
      <c r="E10" s="317">
        <f t="shared" ref="E10:H10" si="0">+E11+E19</f>
        <v>4842141</v>
      </c>
      <c r="F10" s="317">
        <f t="shared" si="0"/>
        <v>4729250</v>
      </c>
      <c r="G10" s="317">
        <f t="shared" si="0"/>
        <v>4685208</v>
      </c>
      <c r="H10" s="317">
        <f t="shared" si="0"/>
        <v>4726408</v>
      </c>
      <c r="I10" s="315" t="str">
        <f>'OPĆI DIO'!$C$1</f>
        <v>2292 SVEUČILIŠTE J. J. STROSSMAYERA U OSIJEKU - PRAVNI FAKULTET</v>
      </c>
    </row>
    <row r="11" spans="1:10">
      <c r="A11" s="277">
        <v>6</v>
      </c>
      <c r="B11" s="277"/>
      <c r="C11" s="277" t="s">
        <v>4782</v>
      </c>
      <c r="D11" s="309">
        <f>SUM(D12:D18)</f>
        <v>4145746.8099999996</v>
      </c>
      <c r="E11" s="309">
        <f t="shared" ref="E11:H11" si="1">SUM(E12:E18)</f>
        <v>4841876</v>
      </c>
      <c r="F11" s="309">
        <f t="shared" si="1"/>
        <v>4729050</v>
      </c>
      <c r="G11" s="309">
        <f t="shared" si="1"/>
        <v>4685158</v>
      </c>
      <c r="H11" s="309">
        <f t="shared" si="1"/>
        <v>4726358</v>
      </c>
      <c r="I11" s="315" t="str">
        <f>'OPĆI DIO'!$C$1</f>
        <v>2292 SVEUČILIŠTE J. J. STROSSMAYERA U OSIJEKU - PRAVNI FAKULTET</v>
      </c>
    </row>
    <row r="12" spans="1:10">
      <c r="A12" s="277"/>
      <c r="B12" s="278" t="s">
        <v>3887</v>
      </c>
      <c r="C12" s="278" t="s">
        <v>3886</v>
      </c>
      <c r="D12" s="350"/>
      <c r="E12" s="350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2292 SVEUČILIŠTE J. J. STROSSMAYERA U OSIJEKU - PRAVNI FAKULTET</v>
      </c>
    </row>
    <row r="13" spans="1:10" ht="30">
      <c r="A13" s="277"/>
      <c r="B13" s="278" t="s">
        <v>3889</v>
      </c>
      <c r="C13" s="278" t="s">
        <v>3888</v>
      </c>
      <c r="D13" s="350">
        <v>142616.64000000001</v>
      </c>
      <c r="E13" s="350">
        <f>6804+25915+57257</f>
        <v>89976</v>
      </c>
      <c r="F13" s="340">
        <f>SUMIF('Unos prihoda i primitaka'!$L$3:$L$501,$B13,'Unos prihoda i primitaka'!G$3:G$501)</f>
        <v>95046</v>
      </c>
      <c r="G13" s="340">
        <f>SUMIF('Unos prihoda i primitaka'!$L$3:$L$501,$B13,'Unos prihoda i primitaka'!H$3:H$501)</f>
        <v>21000</v>
      </c>
      <c r="H13" s="340">
        <f>SUMIF('Unos prihoda i primitaka'!$L$3:$L$501,$B13,'Unos prihoda i primitaka'!I$3:I$501)</f>
        <v>0</v>
      </c>
      <c r="I13" s="315" t="str">
        <f>'OPĆI DIO'!$C$1</f>
        <v>2292 SVEUČILIŠTE J. J. STROSSMAYERA U OSIJEKU - PRAVNI FAKULTET</v>
      </c>
    </row>
    <row r="14" spans="1:10">
      <c r="A14" s="277"/>
      <c r="B14" s="278" t="s">
        <v>3891</v>
      </c>
      <c r="C14" s="278" t="s">
        <v>3890</v>
      </c>
      <c r="D14" s="350">
        <v>24.29</v>
      </c>
      <c r="E14" s="350">
        <v>531</v>
      </c>
      <c r="F14" s="340">
        <f>SUMIF('Unos prihoda i primitaka'!$L$3:$L$501,$B14,'Unos prihoda i primitaka'!G$3:G$501)</f>
        <v>80</v>
      </c>
      <c r="G14" s="340">
        <f>SUMIF('Unos prihoda i primitaka'!$L$3:$L$501,$B14,'Unos prihoda i primitaka'!H$3:H$501)</f>
        <v>80</v>
      </c>
      <c r="H14" s="340">
        <f>SUMIF('Unos prihoda i primitaka'!$L$3:$L$501,$B14,'Unos prihoda i primitaka'!I$3:I$501)</f>
        <v>80</v>
      </c>
      <c r="I14" s="315" t="str">
        <f>'OPĆI DIO'!$C$1</f>
        <v>2292 SVEUČILIŠTE J. J. STROSSMAYERA U OSIJEKU - PRAVNI FAKULTET</v>
      </c>
    </row>
    <row r="15" spans="1:10" ht="45">
      <c r="A15" s="277"/>
      <c r="B15" s="278" t="s">
        <v>3892</v>
      </c>
      <c r="C15" s="278" t="s">
        <v>3893</v>
      </c>
      <c r="D15" s="350">
        <v>1023993.62</v>
      </c>
      <c r="E15" s="350">
        <v>1453032</v>
      </c>
      <c r="F15" s="340">
        <f>SUMIF('Unos prihoda i primitaka'!$L$3:$L$501,$B15,'Unos prihoda i primitaka'!G$3:G$501)</f>
        <v>1137766</v>
      </c>
      <c r="G15" s="340">
        <f>SUMIF('Unos prihoda i primitaka'!$L$3:$L$501,$B15,'Unos prihoda i primitaka'!H$3:H$501)</f>
        <v>1190935</v>
      </c>
      <c r="H15" s="340">
        <f>SUMIF('Unos prihoda i primitaka'!$L$3:$L$501,$B15,'Unos prihoda i primitaka'!I$3:I$501)</f>
        <v>1249480</v>
      </c>
      <c r="I15" s="315" t="str">
        <f>'OPĆI DIO'!$C$1</f>
        <v>2292 SVEUČILIŠTE J. J. STROSSMAYERA U OSIJEKU - PRAVNI FAKULTET</v>
      </c>
    </row>
    <row r="16" spans="1:10" ht="30">
      <c r="A16" s="277"/>
      <c r="B16" s="278" t="s">
        <v>3895</v>
      </c>
      <c r="C16" s="278" t="s">
        <v>3894</v>
      </c>
      <c r="D16" s="350">
        <v>75411.210000000006</v>
      </c>
      <c r="E16" s="350">
        <f>2700+55650</f>
        <v>58350</v>
      </c>
      <c r="F16" s="340">
        <f>SUMIF('Unos prihoda i primitaka'!$L$3:$L$501,$B16,'Unos prihoda i primitaka'!G$3:G$501)</f>
        <v>58500</v>
      </c>
      <c r="G16" s="340">
        <f>SUMIF('Unos prihoda i primitaka'!$L$3:$L$501,$B16,'Unos prihoda i primitaka'!H$3:H$501)</f>
        <v>25610</v>
      </c>
      <c r="H16" s="340">
        <f>SUMIF('Unos prihoda i primitaka'!$L$3:$L$501,$B16,'Unos prihoda i primitaka'!I$3:I$501)</f>
        <v>27210</v>
      </c>
      <c r="I16" s="315" t="str">
        <f>'OPĆI DIO'!$C$1</f>
        <v>2292 SVEUČILIŠTE J. J. STROSSMAYERA U OSIJEKU - PRAVNI FAKULTET</v>
      </c>
    </row>
    <row r="17" spans="1:9" ht="30">
      <c r="A17" s="277"/>
      <c r="B17" s="278" t="s">
        <v>3898</v>
      </c>
      <c r="C17" s="278" t="s">
        <v>3907</v>
      </c>
      <c r="D17" s="350">
        <v>2903701.05</v>
      </c>
      <c r="E17" s="350">
        <v>3239987</v>
      </c>
      <c r="F17" s="340">
        <f>SUMIF('Unos prihoda i primitaka'!$L$3:$L$501,$B17,'Unos prihoda i primitaka'!G$3:G$501)</f>
        <v>3437658</v>
      </c>
      <c r="G17" s="340">
        <f>SUMIF('Unos prihoda i primitaka'!$L$3:$L$501,$B17,'Unos prihoda i primitaka'!H$3:H$501)</f>
        <v>3447533</v>
      </c>
      <c r="H17" s="340">
        <f>SUMIF('Unos prihoda i primitaka'!$L$3:$L$501,$B17,'Unos prihoda i primitaka'!I$3:I$501)</f>
        <v>3449588</v>
      </c>
      <c r="I17" s="315" t="str">
        <f>'OPĆI DIO'!$C$1</f>
        <v>2292 SVEUČILIŠTE J. J. STROSSMAYERA U OSIJEKU - PRAVNI FAKULTET</v>
      </c>
    </row>
    <row r="18" spans="1:9">
      <c r="A18" s="277"/>
      <c r="B18" s="278" t="s">
        <v>3897</v>
      </c>
      <c r="C18" s="278" t="s">
        <v>3896</v>
      </c>
      <c r="D18" s="350"/>
      <c r="E18" s="350"/>
      <c r="F18" s="340">
        <f>SUMIF('Unos prihoda i primitaka'!$L$3:$L$501,$B18,'Unos prihoda i primitaka'!G$3:G$501)</f>
        <v>0</v>
      </c>
      <c r="G18" s="340">
        <f>SUMIF('Unos prihoda i primitaka'!$L$3:$L$501,$B18,'Unos prihoda i primitaka'!H$3:H$501)</f>
        <v>0</v>
      </c>
      <c r="H18" s="340">
        <f>SUMIF('Unos prihoda i primitaka'!$L$3:$L$501,$B18,'Unos prihoda i primitaka'!I$3:I$501)</f>
        <v>0</v>
      </c>
      <c r="I18" s="315" t="str">
        <f>'OPĆI DIO'!$C$1</f>
        <v>2292 SVEUČILIŠTE J. J. STROSSMAYERA U OSIJEKU - PRAVNI FAKULTET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93.65</v>
      </c>
      <c r="E19" s="314">
        <f t="shared" ref="E19:H19" si="2">+E20+E21</f>
        <v>265</v>
      </c>
      <c r="F19" s="314">
        <f t="shared" si="2"/>
        <v>200</v>
      </c>
      <c r="G19" s="314">
        <f t="shared" si="2"/>
        <v>50</v>
      </c>
      <c r="H19" s="314">
        <f t="shared" si="2"/>
        <v>50</v>
      </c>
      <c r="I19" s="315" t="str">
        <f>'OPĆI DIO'!$C$1</f>
        <v>2292 SVEUČILIŠTE J. J. STROSSMAYERA U OSIJEKU - PRAVNI FAKULTET</v>
      </c>
    </row>
    <row r="20" spans="1:9" ht="30">
      <c r="A20" s="279"/>
      <c r="B20" s="280" t="s">
        <v>3899</v>
      </c>
      <c r="C20" s="278" t="s">
        <v>3900</v>
      </c>
      <c r="D20" s="350">
        <v>93.65</v>
      </c>
      <c r="E20" s="350">
        <v>265</v>
      </c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2292 SVEUČILIŠTE J. J. STROSSMAYERA U OSIJEKU - PRAVNI FAKULTET</v>
      </c>
    </row>
    <row r="21" spans="1:9" ht="30">
      <c r="A21" s="279"/>
      <c r="B21" s="280" t="s">
        <v>3901</v>
      </c>
      <c r="C21" s="278" t="s">
        <v>3902</v>
      </c>
      <c r="D21" s="350"/>
      <c r="E21" s="350"/>
      <c r="F21" s="340">
        <f>SUMIF('Unos prihoda i primitaka'!$L$3:$L$501,$B21,'Unos prihoda i primitaka'!G$3:G$501)</f>
        <v>200</v>
      </c>
      <c r="G21" s="340">
        <f>SUMIF('Unos prihoda i primitaka'!$L$3:$L$501,$B21,'Unos prihoda i primitaka'!H$3:H$501)</f>
        <v>50</v>
      </c>
      <c r="H21" s="340">
        <f>SUMIF('Unos prihoda i primitaka'!$L$3:$L$501,$B21,'Unos prihoda i primitaka'!I$3:I$501)</f>
        <v>50</v>
      </c>
      <c r="I21" s="315" t="str">
        <f>'OPĆI DIO'!$C$1</f>
        <v>2292 SVEUČILIŠTE J. J. STROSSMAYERA U OSIJEKU - PRAVNI FAKULTET</v>
      </c>
    </row>
    <row r="24" spans="1:9" ht="30">
      <c r="A24" s="396" t="s">
        <v>4778</v>
      </c>
      <c r="B24" s="397"/>
      <c r="C24" s="398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2">
        <v>1</v>
      </c>
      <c r="B25" s="393"/>
      <c r="C25" s="394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4526190</v>
      </c>
      <c r="E26" s="339">
        <f t="shared" ref="E26:H26" si="3">+E27+E35</f>
        <v>5020564</v>
      </c>
      <c r="F26" s="339">
        <f t="shared" si="3"/>
        <v>5026674</v>
      </c>
      <c r="G26" s="339">
        <f t="shared" si="3"/>
        <v>4915458</v>
      </c>
      <c r="H26" s="339">
        <f t="shared" si="3"/>
        <v>4857794</v>
      </c>
      <c r="I26" s="315" t="str">
        <f>'OPĆI DIO'!$C$1</f>
        <v>2292 SVEUČILIŠTE J. J. STROSSMAYERA U OSIJEKU - PRAVNI FAKULTET</v>
      </c>
    </row>
    <row r="27" spans="1:9">
      <c r="A27" s="277">
        <v>3</v>
      </c>
      <c r="B27" s="277"/>
      <c r="C27" s="277" t="s">
        <v>4784</v>
      </c>
      <c r="D27" s="308">
        <f>SUM(D28:D34)</f>
        <v>4474722</v>
      </c>
      <c r="E27" s="308">
        <f t="shared" ref="E27:H27" si="4">SUM(E28:E34)</f>
        <v>4857216</v>
      </c>
      <c r="F27" s="308">
        <f t="shared" si="4"/>
        <v>4962164</v>
      </c>
      <c r="G27" s="308">
        <f t="shared" si="4"/>
        <v>4852548</v>
      </c>
      <c r="H27" s="308">
        <f t="shared" si="4"/>
        <v>4805299</v>
      </c>
      <c r="I27" s="315" t="str">
        <f>'OPĆI DIO'!$C$1</f>
        <v>2292 SVEUČILIŠTE J. J. STROSSMAYERA U OSIJEKU - PRAVNI FAKULTET</v>
      </c>
    </row>
    <row r="28" spans="1:9">
      <c r="A28" s="277"/>
      <c r="B28" s="278">
        <v>31</v>
      </c>
      <c r="C28" s="278" t="s">
        <v>195</v>
      </c>
      <c r="D28" s="351">
        <v>3748434</v>
      </c>
      <c r="E28" s="351">
        <v>4146261</v>
      </c>
      <c r="F28" s="342">
        <f>SUMIF('Unos rashoda i izdataka'!$P$3:$P$501,$B28,'Unos rashoda i izdataka'!J$3:J$501)+SUMIF('Unos rashoda P4'!$S$3:$S$501,$B28,'Unos rashoda P4'!H$3:H$501)</f>
        <v>4101440</v>
      </c>
      <c r="G28" s="342">
        <f>SUMIF('Unos rashoda i izdataka'!$P$3:$P$501,$B28,'Unos rashoda i izdataka'!K$3:K$501)+SUMIF('Unos rashoda P4'!$S$3:$S$501,$B28,'Unos rashoda P4'!I$3:I$501)</f>
        <v>4070754</v>
      </c>
      <c r="H28" s="342">
        <f>SUMIF('Unos rashoda i izdataka'!$P$3:$P$501,$B28,'Unos rashoda i izdataka'!L$3:L$501)+SUMIF('Unos rashoda P4'!$S$3:$S$501,$B28,'Unos rashoda P4'!J$3:J$501)</f>
        <v>4040673</v>
      </c>
      <c r="I28" s="315" t="str">
        <f>'OPĆI DIO'!$C$1</f>
        <v>2292 SVEUČILIŠTE J. J. STROSSMAYERA U OSIJEKU - PRAVNI FAKULTET</v>
      </c>
    </row>
    <row r="29" spans="1:9">
      <c r="A29" s="280"/>
      <c r="B29" s="280">
        <v>32</v>
      </c>
      <c r="C29" s="288" t="s">
        <v>196</v>
      </c>
      <c r="D29" s="352">
        <v>708809</v>
      </c>
      <c r="E29" s="352">
        <v>643488</v>
      </c>
      <c r="F29" s="342">
        <f>SUMIF('Unos rashoda i izdataka'!$P$3:$P$501,$B29,'Unos rashoda i izdataka'!J$3:J$501)+SUMIF('Unos rashoda P4'!$S$3:$S$501,$B29,'Unos rashoda P4'!H$3:H$501)</f>
        <v>799848</v>
      </c>
      <c r="G29" s="342">
        <f>SUMIF('Unos rashoda i izdataka'!$P$3:$P$501,$B29,'Unos rashoda i izdataka'!K$3:K$501)+SUMIF('Unos rashoda P4'!$S$3:$S$501,$B29,'Unos rashoda P4'!I$3:I$501)</f>
        <v>765394</v>
      </c>
      <c r="H29" s="342">
        <f>SUMIF('Unos rashoda i izdataka'!$P$3:$P$501,$B29,'Unos rashoda i izdataka'!L$3:L$501)+SUMIF('Unos rashoda P4'!$S$3:$S$501,$B29,'Unos rashoda P4'!J$3:J$501)</f>
        <v>748226</v>
      </c>
      <c r="I29" s="315" t="str">
        <f>'OPĆI DIO'!$C$1</f>
        <v>2292 SVEUČILIŠTE J. J. STROSSMAYERA U OSIJEKU - PRAVNI FAKULTET</v>
      </c>
    </row>
    <row r="30" spans="1:9">
      <c r="A30" s="280"/>
      <c r="B30" s="280">
        <v>34</v>
      </c>
      <c r="C30" s="288" t="s">
        <v>197</v>
      </c>
      <c r="D30" s="352">
        <v>11031</v>
      </c>
      <c r="E30" s="352">
        <v>15793</v>
      </c>
      <c r="F30" s="342">
        <f>SUMIF('Unos rashoda i izdataka'!$P$3:$P$501,$B30,'Unos rashoda i izdataka'!J$3:J$501)+SUMIF('Unos rashoda P4'!$S$3:$S$501,$B30,'Unos rashoda P4'!H$3:H$501)</f>
        <v>13600</v>
      </c>
      <c r="G30" s="342">
        <f>SUMIF('Unos rashoda i izdataka'!$P$3:$P$501,$B30,'Unos rashoda i izdataka'!K$3:K$501)+SUMIF('Unos rashoda P4'!$S$3:$S$501,$B30,'Unos rashoda P4'!I$3:I$501)</f>
        <v>12600</v>
      </c>
      <c r="H30" s="342">
        <f>SUMIF('Unos rashoda i izdataka'!$P$3:$P$501,$B30,'Unos rashoda i izdataka'!L$3:L$501)+SUMIF('Unos rashoda P4'!$S$3:$S$501,$B30,'Unos rashoda P4'!J$3:J$501)</f>
        <v>12600</v>
      </c>
      <c r="I30" s="315" t="str">
        <f>'OPĆI DIO'!$C$1</f>
        <v>2292 SVEUČILIŠTE J. J. STROSSMAYERA U OSIJEKU - PRAVNI FAKULTET</v>
      </c>
    </row>
    <row r="31" spans="1:9">
      <c r="A31" s="280"/>
      <c r="B31" s="280">
        <v>35</v>
      </c>
      <c r="C31" s="288" t="s">
        <v>244</v>
      </c>
      <c r="D31" s="352"/>
      <c r="E31" s="352"/>
      <c r="F31" s="342">
        <f>SUMIF('Unos rashoda i izdataka'!$P$3:$P$501,$B31,'Unos rashoda i izdataka'!J$3:J$501)+SUMIF('Unos rashoda P4'!$S$3:$S$501,$B31,'Unos rashoda P4'!H$3:H$501)</f>
        <v>0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2292 SVEUČILIŠTE J. J. STROSSMAYERA U OSIJEKU - PRAVNI FAKULTET</v>
      </c>
    </row>
    <row r="32" spans="1:9" ht="30">
      <c r="A32" s="280"/>
      <c r="B32" s="280">
        <v>36</v>
      </c>
      <c r="C32" s="288" t="s">
        <v>198</v>
      </c>
      <c r="D32" s="352">
        <v>1991</v>
      </c>
      <c r="E32" s="352">
        <v>5664</v>
      </c>
      <c r="F32" s="342">
        <f>SUMIF('Unos rashoda i izdataka'!$P$3:$P$501,$B32,'Unos rashoda i izdataka'!J$3:J$501)+SUMIF('Unos rashoda P4'!$S$3:$S$501,$B32,'Unos rashoda P4'!H$3:H$501)</f>
        <v>5664</v>
      </c>
      <c r="G32" s="342">
        <f>SUMIF('Unos rashoda i izdataka'!$P$3:$P$501,$B32,'Unos rashoda i izdataka'!K$3:K$501)+SUMIF('Unos rashoda P4'!$S$3:$S$501,$B32,'Unos rashoda P4'!I$3:I$501)</f>
        <v>0</v>
      </c>
      <c r="H32" s="342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2292 SVEUČILIŠTE J. J. STROSSMAYERA U OSIJEKU - PRAVNI FAKULTET</v>
      </c>
    </row>
    <row r="33" spans="1:9" ht="30">
      <c r="A33" s="280"/>
      <c r="B33" s="280">
        <v>37</v>
      </c>
      <c r="C33" s="288" t="s">
        <v>245</v>
      </c>
      <c r="D33" s="352">
        <v>4457</v>
      </c>
      <c r="E33" s="352">
        <v>41630</v>
      </c>
      <c r="F33" s="342">
        <f>SUMIF('Unos rashoda i izdataka'!$P$3:$P$501,$B33,'Unos rashoda i izdataka'!J$3:J$501)+SUMIF('Unos rashoda P4'!$S$3:$S$501,$B33,'Unos rashoda P4'!H$3:H$501)</f>
        <v>1300</v>
      </c>
      <c r="G33" s="342">
        <f>SUMIF('Unos rashoda i izdataka'!$P$3:$P$501,$B33,'Unos rashoda i izdataka'!K$3:K$501)+SUMIF('Unos rashoda P4'!$S$3:$S$501,$B33,'Unos rashoda P4'!I$3:I$501)</f>
        <v>1300</v>
      </c>
      <c r="H33" s="342">
        <f>SUMIF('Unos rashoda i izdataka'!$P$3:$P$501,$B33,'Unos rashoda i izdataka'!L$3:L$501)+SUMIF('Unos rashoda P4'!$S$3:$S$501,$B33,'Unos rashoda P4'!J$3:J$501)</f>
        <v>1300</v>
      </c>
      <c r="I33" s="315" t="str">
        <f>'OPĆI DIO'!$C$1</f>
        <v>2292 SVEUČILIŠTE J. J. STROSSMAYERA U OSIJEKU - PRAVNI FAKULTET</v>
      </c>
    </row>
    <row r="34" spans="1:9">
      <c r="A34" s="280"/>
      <c r="B34" s="280">
        <v>38</v>
      </c>
      <c r="C34" s="288" t="s">
        <v>199</v>
      </c>
      <c r="D34" s="352"/>
      <c r="E34" s="352">
        <v>4380</v>
      </c>
      <c r="F34" s="342">
        <f>SUMIF('Unos rashoda i izdataka'!$P$3:$P$501,$B34,'Unos rashoda i izdataka'!J$3:J$501)+SUMIF('Unos rashoda P4'!$S$3:$S$501,$B34,'Unos rashoda P4'!H$3:H$501)</f>
        <v>40312</v>
      </c>
      <c r="G34" s="342">
        <f>SUMIF('Unos rashoda i izdataka'!$P$3:$P$501,$B34,'Unos rashoda i izdataka'!K$3:K$501)+SUMIF('Unos rashoda P4'!$S$3:$S$501,$B34,'Unos rashoda P4'!I$3:I$501)</f>
        <v>2500</v>
      </c>
      <c r="H34" s="342">
        <f>SUMIF('Unos rashoda i izdataka'!$P$3:$P$501,$B34,'Unos rashoda i izdataka'!L$3:L$501)+SUMIF('Unos rashoda P4'!$S$3:$S$501,$B34,'Unos rashoda P4'!J$3:J$501)</f>
        <v>2500</v>
      </c>
      <c r="I34" s="315" t="str">
        <f>'OPĆI DIO'!$C$1</f>
        <v>2292 SVEUČILIŠTE J. J. STROSSMAYERA U OSIJEKU - PRAVNI FAKULTET</v>
      </c>
    </row>
    <row r="35" spans="1:9" ht="30">
      <c r="A35" s="284">
        <v>4</v>
      </c>
      <c r="B35" s="285"/>
      <c r="C35" s="286" t="s">
        <v>4785</v>
      </c>
      <c r="D35" s="308">
        <f>SUM(D36:D40)</f>
        <v>51468</v>
      </c>
      <c r="E35" s="308">
        <f t="shared" ref="E35:H35" si="5">SUM(E36:E40)</f>
        <v>163348</v>
      </c>
      <c r="F35" s="308">
        <f t="shared" si="5"/>
        <v>64510</v>
      </c>
      <c r="G35" s="308">
        <f t="shared" si="5"/>
        <v>62910</v>
      </c>
      <c r="H35" s="308">
        <f t="shared" si="5"/>
        <v>52495</v>
      </c>
      <c r="I35" s="315" t="str">
        <f>'OPĆI DIO'!$C$1</f>
        <v>2292 SVEUČILIŠTE J. J. STROSSMAYERA U OSIJEKU - PRAVNI FAKULTET</v>
      </c>
    </row>
    <row r="36" spans="1:9" ht="30">
      <c r="A36" s="278"/>
      <c r="B36" s="278">
        <v>41</v>
      </c>
      <c r="C36" s="287" t="s">
        <v>246</v>
      </c>
      <c r="D36" s="351"/>
      <c r="E36" s="351">
        <v>26297</v>
      </c>
      <c r="F36" s="342">
        <f>SUMIF('Unos rashoda i izdataka'!$P$3:$P$501,$B36,'Unos rashoda i izdataka'!J$3:J$501)+SUMIF('Unos rashoda P4'!$S$3:$S$501,$B36,'Unos rashoda P4'!H$3:H$501)</f>
        <v>0</v>
      </c>
      <c r="G36" s="342">
        <f>SUMIF('Unos rashoda i izdataka'!$P$3:$P$501,$B36,'Unos rashoda i izdataka'!K$3:K$501)+SUMIF('Unos rashoda P4'!$S$3:$S$501,$B36,'Unos rashoda P4'!I$3:I$501)</f>
        <v>0</v>
      </c>
      <c r="H36" s="342">
        <f>SUMIF('Unos rashoda i izdataka'!$P$3:$P$501,$B36,'Unos rashoda i izdataka'!L$3:L$501)+SUMIF('Unos rashoda P4'!$S$3:$S$501,$B36,'Unos rashoda P4'!J$3:J$501)</f>
        <v>0</v>
      </c>
      <c r="I36" s="315" t="str">
        <f>'OPĆI DIO'!$C$1</f>
        <v>2292 SVEUČILIŠTE J. J. STROSSMAYERA U OSIJEKU - PRAVNI FAKULTET</v>
      </c>
    </row>
    <row r="37" spans="1:9" ht="30">
      <c r="A37" s="278"/>
      <c r="B37" s="278">
        <v>42</v>
      </c>
      <c r="C37" s="287" t="s">
        <v>227</v>
      </c>
      <c r="D37" s="351">
        <v>51468</v>
      </c>
      <c r="E37" s="351">
        <v>64053</v>
      </c>
      <c r="F37" s="342">
        <f>SUMIF('Unos rashoda i izdataka'!$P$3:$P$501,$B37,'Unos rashoda i izdataka'!J$3:J$501)+SUMIF('Unos rashoda P4'!$S$3:$S$501,$B37,'Unos rashoda P4'!H$3:H$501)</f>
        <v>64510</v>
      </c>
      <c r="G37" s="342">
        <f>SUMIF('Unos rashoda i izdataka'!$P$3:$P$501,$B37,'Unos rashoda i izdataka'!K$3:K$501)+SUMIF('Unos rashoda P4'!$S$3:$S$501,$B37,'Unos rashoda P4'!I$3:I$501)</f>
        <v>62910</v>
      </c>
      <c r="H37" s="342">
        <f>SUMIF('Unos rashoda i izdataka'!$P$3:$P$501,$B37,'Unos rashoda i izdataka'!L$3:L$501)+SUMIF('Unos rashoda P4'!$S$3:$S$501,$B37,'Unos rashoda P4'!J$3:J$501)</f>
        <v>52495</v>
      </c>
      <c r="I37" s="315" t="str">
        <f>'OPĆI DIO'!$C$1</f>
        <v>2292 SVEUČILIŠTE J. J. STROSSMAYERA U OSIJEKU - PRAVNI FAKULTET</v>
      </c>
    </row>
    <row r="38" spans="1:9" ht="30">
      <c r="A38" s="278"/>
      <c r="B38" s="278">
        <v>43</v>
      </c>
      <c r="C38" s="287" t="s">
        <v>247</v>
      </c>
      <c r="D38" s="351"/>
      <c r="E38" s="351"/>
      <c r="F38" s="342">
        <f>SUMIF('Unos rashoda i izdataka'!$P$3:$P$501,$B38,'Unos rashoda i izdataka'!J$3:J$501)+SUMIF('Unos rashoda P4'!$S$3:$S$501,$B38,'Unos rashoda P4'!H$3:H$501)</f>
        <v>0</v>
      </c>
      <c r="G38" s="342">
        <f>SUMIF('Unos rashoda i izdataka'!$P$3:$P$501,$B38,'Unos rashoda i izdataka'!K$3:K$501)+SUMIF('Unos rashoda P4'!$S$3:$S$501,$B38,'Unos rashoda P4'!I$3:I$501)</f>
        <v>0</v>
      </c>
      <c r="H38" s="342">
        <f>SUMIF('Unos rashoda i izdataka'!$P$3:$P$501,$B38,'Unos rashoda i izdataka'!L$3:L$501)+SUMIF('Unos rashoda P4'!$S$3:$S$501,$B38,'Unos rashoda P4'!J$3:J$501)</f>
        <v>0</v>
      </c>
      <c r="I38" s="315" t="str">
        <f>'OPĆI DIO'!$C$1</f>
        <v>2292 SVEUČILIŠTE J. J. STROSSMAYERA U OSIJEKU - PRAVNI FAKULTET</v>
      </c>
    </row>
    <row r="39" spans="1:9" ht="30">
      <c r="A39" s="278"/>
      <c r="B39" s="278">
        <v>44</v>
      </c>
      <c r="C39" s="287" t="s">
        <v>248</v>
      </c>
      <c r="D39" s="351"/>
      <c r="E39" s="351"/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2292 SVEUČILIŠTE J. J. STROSSMAYERA U OSIJEKU - PRAVNI FAKULTET</v>
      </c>
    </row>
    <row r="40" spans="1:9" ht="30">
      <c r="A40" s="278"/>
      <c r="B40" s="278">
        <v>45</v>
      </c>
      <c r="C40" s="287" t="s">
        <v>200</v>
      </c>
      <c r="D40" s="351"/>
      <c r="E40" s="351">
        <v>72998</v>
      </c>
      <c r="F40" s="342">
        <f>SUMIF('Unos rashoda i izdataka'!$P$3:$P$501,$B40,'Unos rashoda i izdataka'!J$3:J$501)+SUMIF('Unos rashoda P4'!$S$3:$S$501,$B40,'Unos rashoda P4'!H$3:H$501)</f>
        <v>0</v>
      </c>
      <c r="G40" s="342">
        <f>SUMIF('Unos rashoda i izdataka'!$P$3:$P$501,$B40,'Unos rashoda i izdataka'!K$3:K$501)+SUMIF('Unos rashoda P4'!$S$3:$S$501,$B40,'Unos rashoda P4'!I$3:I$501)</f>
        <v>0</v>
      </c>
      <c r="H40" s="342">
        <f>SUMIF('Unos rashoda i izdataka'!$P$3:$P$501,$B40,'Unos rashoda i izdataka'!L$3:L$501)+SUMIF('Unos rashoda P4'!$S$3:$S$501,$B40,'Unos rashoda P4'!J$3:J$501)</f>
        <v>0</v>
      </c>
      <c r="I40" s="315" t="str">
        <f>'OPĆI DIO'!$C$1</f>
        <v>2292 SVEUČILIŠTE J. J. STROSSMAYERA U OSIJEKU - PRAVNI FAKULTET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zoomScale="90" zoomScaleNormal="90" workbookViewId="0">
      <pane xSplit="2" ySplit="4" topLeftCell="C32" activePane="bottomRight" state="frozen"/>
      <selection pane="topRight" activeCell="B1" sqref="B1"/>
      <selection pane="bottomLeft" activeCell="A5" sqref="A5"/>
      <selection pane="bottomRight" activeCell="C27" sqref="C27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5" t="s">
        <v>4786</v>
      </c>
      <c r="C1" s="395"/>
      <c r="D1" s="395"/>
      <c r="E1" s="395"/>
      <c r="F1" s="395"/>
      <c r="G1" s="395"/>
    </row>
    <row r="2" spans="1:8">
      <c r="B2" s="272"/>
      <c r="C2" s="272"/>
      <c r="D2" s="272"/>
      <c r="E2" s="272"/>
      <c r="F2" s="272"/>
      <c r="G2" s="272"/>
    </row>
    <row r="3" spans="1:8" ht="30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4145840.21</v>
      </c>
      <c r="D5" s="310">
        <f>+D6+D9+D11+D14+D25+D28</f>
        <v>4842141</v>
      </c>
      <c r="E5" s="310">
        <f>+E6+E9+E11+E14+E25+E28</f>
        <v>4729250</v>
      </c>
      <c r="F5" s="310">
        <f>+F6+F9+F11+F14+F25+F28</f>
        <v>4685208</v>
      </c>
      <c r="G5" s="310">
        <f>+G6+G9+G11+G14+G25+G28</f>
        <v>4726408</v>
      </c>
      <c r="H5" s="315" t="str">
        <f>'OPĆI DIO'!$C$1</f>
        <v>2292 SVEUČILIŠTE J. J. STROSSMAYERA U OSIJEKU - PRAVNI FAKULTET</v>
      </c>
    </row>
    <row r="6" spans="1:8">
      <c r="A6" s="365">
        <v>1</v>
      </c>
      <c r="B6" s="361" t="s">
        <v>4787</v>
      </c>
      <c r="C6" s="311">
        <f>+C7+C8</f>
        <v>2903701.05</v>
      </c>
      <c r="D6" s="309">
        <f t="shared" ref="D6:G6" si="0">+D7+D8</f>
        <v>3239987</v>
      </c>
      <c r="E6" s="309">
        <f t="shared" si="0"/>
        <v>3437658</v>
      </c>
      <c r="F6" s="309">
        <f t="shared" si="0"/>
        <v>3447533</v>
      </c>
      <c r="G6" s="309">
        <f t="shared" si="0"/>
        <v>3449588</v>
      </c>
      <c r="H6" s="315" t="str">
        <f>'OPĆI DIO'!$C$1</f>
        <v>2292 SVEUČILIŠTE J. J. STROSSMAYERA U OSIJEKU - PRAVNI FAKULTET</v>
      </c>
    </row>
    <row r="7" spans="1:8">
      <c r="A7" s="365">
        <v>11</v>
      </c>
      <c r="B7" s="362" t="s">
        <v>4788</v>
      </c>
      <c r="C7" s="350">
        <v>2903701.05</v>
      </c>
      <c r="D7" s="350">
        <v>3239987</v>
      </c>
      <c r="E7" s="340">
        <f>SUMIF('Unos prihoda i primitaka'!$C$3:$C$501,$A7,'Unos prihoda i primitaka'!G$3:G$501)</f>
        <v>3437658</v>
      </c>
      <c r="F7" s="340">
        <f>SUMIF('Unos prihoda i primitaka'!$C$3:$C$501,$A7,'Unos prihoda i primitaka'!H$3:H$501)</f>
        <v>3447533</v>
      </c>
      <c r="G7" s="340">
        <f>SUMIF('Unos prihoda i primitaka'!$C$3:$C$501,$A7,'Unos prihoda i primitaka'!I$3:I$501)</f>
        <v>3449588</v>
      </c>
      <c r="H7" s="315" t="str">
        <f>'OPĆI DIO'!$C$1</f>
        <v>2292 SVEUČILIŠTE J. J. STROSSMAYERA U OSIJEKU - PRAVNI FAKULTET</v>
      </c>
    </row>
    <row r="8" spans="1:8">
      <c r="A8" s="365">
        <v>12</v>
      </c>
      <c r="B8" s="363" t="s">
        <v>4789</v>
      </c>
      <c r="C8" s="350"/>
      <c r="D8" s="350"/>
      <c r="E8" s="340">
        <f>SUMIF('Unos prihoda i primitaka'!$C$3:$C$501,$A8,'Unos prihoda i primitaka'!G$3:G$501)</f>
        <v>0</v>
      </c>
      <c r="F8" s="340">
        <f>SUMIF('Unos prihoda i primitaka'!$C$3:$C$501,$A8,'Unos prihoda i primitaka'!H$3:H$501)</f>
        <v>0</v>
      </c>
      <c r="G8" s="340">
        <f>SUMIF('Unos prihoda i primitaka'!$C$3:$C$501,$A8,'Unos prihoda i primitaka'!I$3:I$501)</f>
        <v>0</v>
      </c>
      <c r="H8" s="315" t="str">
        <f>'OPĆI DIO'!$C$1</f>
        <v>2292 SVEUČILIŠTE J. J. STROSSMAYERA U OSIJEKU - PRAVNI FAKULTET</v>
      </c>
    </row>
    <row r="9" spans="1:8" s="348" customFormat="1">
      <c r="A9" s="367">
        <v>3</v>
      </c>
      <c r="B9" s="361" t="s">
        <v>4790</v>
      </c>
      <c r="C9" s="309">
        <f>+C10</f>
        <v>67133</v>
      </c>
      <c r="D9" s="309">
        <f t="shared" ref="D9:G9" si="1">+D10</f>
        <v>58881</v>
      </c>
      <c r="E9" s="309">
        <f t="shared" si="1"/>
        <v>58580</v>
      </c>
      <c r="F9" s="309">
        <f t="shared" si="1"/>
        <v>25690</v>
      </c>
      <c r="G9" s="309">
        <f t="shared" si="1"/>
        <v>27290</v>
      </c>
      <c r="H9" s="315" t="str">
        <f>'OPĆI DIO'!$C$1</f>
        <v>2292 SVEUČILIŠTE J. J. STROSSMAYERA U OSIJEKU - PRAVNI FAKULTET</v>
      </c>
    </row>
    <row r="10" spans="1:8">
      <c r="A10" s="365">
        <v>31</v>
      </c>
      <c r="B10" s="364" t="s">
        <v>4791</v>
      </c>
      <c r="C10" s="350">
        <v>67133</v>
      </c>
      <c r="D10" s="350">
        <v>58881</v>
      </c>
      <c r="E10" s="340">
        <f>SUMIF('Unos prihoda i primitaka'!$C$3:$C$501,$A10,'Unos prihoda i primitaka'!G$3:G$501)</f>
        <v>58580</v>
      </c>
      <c r="F10" s="340">
        <f>SUMIF('Unos prihoda i primitaka'!$C$3:$C$501,$A10,'Unos prihoda i primitaka'!H$3:H$501)</f>
        <v>25690</v>
      </c>
      <c r="G10" s="340">
        <f>SUMIF('Unos prihoda i primitaka'!$C$3:$C$501,$A10,'Unos prihoda i primitaka'!I$3:I$501)</f>
        <v>27290</v>
      </c>
      <c r="H10" s="315" t="str">
        <f>'OPĆI DIO'!$C$1</f>
        <v>2292 SVEUČILIŠTE J. J. STROSSMAYERA U OSIJEKU - PRAVNI FAKULTET</v>
      </c>
    </row>
    <row r="11" spans="1:8" s="348" customFormat="1">
      <c r="A11" s="367">
        <v>4</v>
      </c>
      <c r="B11" s="361" t="s">
        <v>4792</v>
      </c>
      <c r="C11" s="309">
        <f>+C12+C13</f>
        <v>1023993.87</v>
      </c>
      <c r="D11" s="309">
        <f t="shared" ref="D11:G11" si="2">+D12+D13</f>
        <v>1453032</v>
      </c>
      <c r="E11" s="309">
        <f t="shared" si="2"/>
        <v>1137766</v>
      </c>
      <c r="F11" s="309">
        <f t="shared" si="2"/>
        <v>1190935</v>
      </c>
      <c r="G11" s="309">
        <f t="shared" si="2"/>
        <v>1249480</v>
      </c>
      <c r="H11" s="315" t="str">
        <f>'OPĆI DIO'!$C$1</f>
        <v>2292 SVEUČILIŠTE J. J. STROSSMAYERA U OSIJEKU - PRAVNI FAKULTET</v>
      </c>
    </row>
    <row r="12" spans="1:8">
      <c r="A12" s="365">
        <v>41</v>
      </c>
      <c r="B12" s="364" t="s">
        <v>4793</v>
      </c>
      <c r="C12" s="350"/>
      <c r="D12" s="350"/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2292 SVEUČILIŠTE J. J. STROSSMAYERA U OSIJEKU - PRAVNI FAKULTET</v>
      </c>
    </row>
    <row r="13" spans="1:8">
      <c r="A13" s="368">
        <v>43</v>
      </c>
      <c r="B13" s="364" t="s">
        <v>4794</v>
      </c>
      <c r="C13" s="350">
        <v>1023993.87</v>
      </c>
      <c r="D13" s="350">
        <v>1453032</v>
      </c>
      <c r="E13" s="340">
        <f>SUMIF('Unos prihoda i primitaka'!$C$3:$C$501,$A13,'Unos prihoda i primitaka'!G$3:G$501)-'B.2 RAČUN FINANC IF'!E7</f>
        <v>1137766</v>
      </c>
      <c r="F13" s="340">
        <f>SUMIF('Unos prihoda i primitaka'!$C$3:$C$501,$A13,'Unos prihoda i primitaka'!H$3:H$501)-'B.2 RAČUN FINANC IF'!F7</f>
        <v>1190935</v>
      </c>
      <c r="G13" s="340">
        <f>SUMIF('Unos prihoda i primitaka'!$C$3:$C$501,$A13,'Unos prihoda i primitaka'!I$3:I$501)-'B.2 RAČUN FINANC IF'!G7</f>
        <v>1249480</v>
      </c>
      <c r="H13" s="315" t="str">
        <f>'OPĆI DIO'!$C$1</f>
        <v>2292 SVEUČILIŠTE J. J. STROSSMAYERA U OSIJEKU - PRAVNI FAKULTET</v>
      </c>
    </row>
    <row r="14" spans="1:8" s="348" customFormat="1">
      <c r="A14" s="367">
        <v>5</v>
      </c>
      <c r="B14" s="361" t="s">
        <v>4795</v>
      </c>
      <c r="C14" s="309">
        <f>SUM(C15:C24)</f>
        <v>142616.63999999998</v>
      </c>
      <c r="D14" s="309">
        <f>SUM(D15:D24)</f>
        <v>89976</v>
      </c>
      <c r="E14" s="309">
        <f>SUM(E15:E24)</f>
        <v>95046</v>
      </c>
      <c r="F14" s="309">
        <f>SUM(F15:F24)</f>
        <v>21000</v>
      </c>
      <c r="G14" s="309">
        <f>SUM(G15:G24)</f>
        <v>0</v>
      </c>
      <c r="H14" s="315" t="str">
        <f>'OPĆI DIO'!$C$1</f>
        <v>2292 SVEUČILIŠTE J. J. STROSSMAYERA U OSIJEKU - PRAVNI FAKULTET</v>
      </c>
    </row>
    <row r="15" spans="1:8">
      <c r="A15" s="365">
        <v>51</v>
      </c>
      <c r="B15" s="364" t="s">
        <v>4796</v>
      </c>
      <c r="C15" s="350">
        <v>6200.28</v>
      </c>
      <c r="D15" s="350">
        <v>6804</v>
      </c>
      <c r="E15" s="340">
        <f>SUMIF('Unos prihoda i primitaka'!$C$3:$C$501,$A15,'Unos prihoda i primitaka'!G$3:G$501)</f>
        <v>0</v>
      </c>
      <c r="F15" s="340">
        <f>SUMIF('Unos prihoda i primitaka'!$C$3:$C$501,$A15,'Unos prihoda i primitaka'!H$3:H$501)</f>
        <v>0</v>
      </c>
      <c r="G15" s="340">
        <f>SUMIF('Unos prihoda i primitaka'!$C$3:$C$501,$A15,'Unos prihoda i primitaka'!I$3:I$501)</f>
        <v>0</v>
      </c>
      <c r="H15" s="315" t="str">
        <f>'OPĆI DIO'!$C$1</f>
        <v>2292 SVEUČILIŠTE J. J. STROSSMAYERA U OSIJEKU - PRAVNI FAKULTET</v>
      </c>
    </row>
    <row r="16" spans="1:8">
      <c r="A16" s="365">
        <v>52</v>
      </c>
      <c r="B16" s="364" t="s">
        <v>4797</v>
      </c>
      <c r="C16" s="350">
        <v>136416.35999999999</v>
      </c>
      <c r="D16" s="350">
        <v>83172</v>
      </c>
      <c r="E16" s="340">
        <f>SUMIF('Unos prihoda i primitaka'!$C$3:$C$501,$A16,'Unos prihoda i primitaka'!G$3:G$501)</f>
        <v>95046</v>
      </c>
      <c r="F16" s="340">
        <f>SUMIF('Unos prihoda i primitaka'!$C$3:$C$501,$A16,'Unos prihoda i primitaka'!H$3:H$501)</f>
        <v>21000</v>
      </c>
      <c r="G16" s="340">
        <f>SUMIF('Unos prihoda i primitaka'!$C$3:$C$501,$A16,'Unos prihoda i primitaka'!I$3:I$501)</f>
        <v>0</v>
      </c>
      <c r="H16" s="315" t="str">
        <f>'OPĆI DIO'!$C$1</f>
        <v>2292 SVEUČILIŠTE J. J. STROSSMAYERA U OSIJEKU - PRAVNI FAKULTET</v>
      </c>
    </row>
    <row r="17" spans="1:8">
      <c r="A17" s="365">
        <v>552</v>
      </c>
      <c r="B17" s="364" t="s">
        <v>4798</v>
      </c>
      <c r="C17" s="350"/>
      <c r="D17" s="350"/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2292 SVEUČILIŠTE J. J. STROSSMAYERA U OSIJEKU - PRAVNI FAKULTET</v>
      </c>
    </row>
    <row r="18" spans="1:8">
      <c r="A18" s="365">
        <v>559</v>
      </c>
      <c r="B18" s="364" t="s">
        <v>4799</v>
      </c>
      <c r="C18" s="350"/>
      <c r="D18" s="350"/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2292 SVEUČILIŠTE J. J. STROSSMAYERA U OSIJEKU - PRAVNI FAKULTET</v>
      </c>
    </row>
    <row r="19" spans="1:8">
      <c r="A19" s="365">
        <v>561</v>
      </c>
      <c r="B19" s="364" t="s">
        <v>4800</v>
      </c>
      <c r="C19" s="350"/>
      <c r="D19" s="350"/>
      <c r="E19" s="340">
        <f>SUMIF('Unos prihoda i primitaka'!$C$3:$C$501,$A19,'Unos prihoda i primitaka'!G$3:G$501)</f>
        <v>0</v>
      </c>
      <c r="F19" s="340">
        <f>SUMIF('Unos prihoda i primitaka'!$C$3:$C$501,$A19,'Unos prihoda i primitaka'!H$3:H$501)</f>
        <v>0</v>
      </c>
      <c r="G19" s="340">
        <f>SUMIF('Unos prihoda i primitaka'!$C$3:$C$501,$A19,'Unos prihoda i primitaka'!I$3:I$501)</f>
        <v>0</v>
      </c>
      <c r="H19" s="315" t="str">
        <f>'OPĆI DIO'!$C$1</f>
        <v>2292 SVEUČILIŠTE J. J. STROSSMAYERA U OSIJEKU - PRAVNI FAKULTET</v>
      </c>
    </row>
    <row r="20" spans="1:8" ht="18" customHeight="1">
      <c r="A20" s="365">
        <v>563</v>
      </c>
      <c r="B20" s="364" t="s">
        <v>4801</v>
      </c>
      <c r="C20" s="350"/>
      <c r="D20" s="350"/>
      <c r="E20" s="340">
        <f>SUMIF('Unos prihoda i primitaka'!$C$3:$C$501,$A20,'Unos prihoda i primitaka'!G$3:G$501)</f>
        <v>0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2292 SVEUČILIŠTE J. J. STROSSMAYERA U OSIJEKU - PRAVNI FAKULTET</v>
      </c>
    </row>
    <row r="21" spans="1:8" ht="30">
      <c r="A21" s="365">
        <v>573</v>
      </c>
      <c r="B21" s="364" t="s">
        <v>1020</v>
      </c>
      <c r="C21" s="350"/>
      <c r="D21" s="350"/>
      <c r="E21" s="340">
        <f>SUMIF('Unos prihoda i primitaka'!$C$3:$C$501,$A21,'Unos prihoda i primitaka'!G$3:G$501)</f>
        <v>0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2292 SVEUČILIŠTE J. J. STROSSMAYERA U OSIJEKU - PRAVNI FAKULTET</v>
      </c>
    </row>
    <row r="22" spans="1:8">
      <c r="A22" s="365">
        <v>575</v>
      </c>
      <c r="B22" s="364" t="s">
        <v>1021</v>
      </c>
      <c r="C22" s="350"/>
      <c r="D22" s="350"/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2292 SVEUČILIŠTE J. J. STROSSMAYERA U OSIJEKU - PRAVNI FAKULTET</v>
      </c>
    </row>
    <row r="23" spans="1:8" ht="30">
      <c r="A23" s="365">
        <v>576</v>
      </c>
      <c r="B23" s="364" t="s">
        <v>4819</v>
      </c>
      <c r="C23" s="350"/>
      <c r="D23" s="350"/>
      <c r="E23" s="340">
        <f>SUMIF('Unos prihoda i primitaka'!$C$3:$C$501,$A23,'Unos prihoda i primitaka'!G$3:G$501)</f>
        <v>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2292 SVEUČILIŠTE J. J. STROSSMAYERA U OSIJEKU - PRAVNI FAKULTET</v>
      </c>
    </row>
    <row r="24" spans="1:8">
      <c r="A24" s="365">
        <v>581</v>
      </c>
      <c r="B24" s="364" t="s">
        <v>4802</v>
      </c>
      <c r="C24" s="350"/>
      <c r="D24" s="350"/>
      <c r="E24" s="340">
        <f>SUMIF('Unos prihoda i primitaka'!$C$3:$C$501,$A24,'Unos prihoda i primitaka'!G$3:G$501)</f>
        <v>0</v>
      </c>
      <c r="F24" s="340">
        <f>SUMIF('Unos prihoda i primitaka'!$C$3:$C$501,$A24,'Unos prihoda i primitaka'!H$3:H$501)</f>
        <v>0</v>
      </c>
      <c r="G24" s="340">
        <f>SUMIF('Unos prihoda i primitaka'!$C$3:$C$501,$A24,'Unos prihoda i primitaka'!I$3:I$501)</f>
        <v>0</v>
      </c>
      <c r="H24" s="315" t="str">
        <f>'OPĆI DIO'!$C$1</f>
        <v>2292 SVEUČILIŠTE J. J. STROSSMAYERA U OSIJEKU - PRAVNI FAKULTET</v>
      </c>
    </row>
    <row r="25" spans="1:8" s="348" customFormat="1">
      <c r="A25" s="367">
        <v>6</v>
      </c>
      <c r="B25" s="361" t="s">
        <v>4803</v>
      </c>
      <c r="C25" s="309">
        <f>SUM(C26:C27)</f>
        <v>8302</v>
      </c>
      <c r="D25" s="309">
        <f t="shared" ref="D25:G25" si="3">SUM(D26:D27)</f>
        <v>0</v>
      </c>
      <c r="E25" s="309">
        <f>SUM(E26:E27)</f>
        <v>0</v>
      </c>
      <c r="F25" s="309">
        <f t="shared" si="3"/>
        <v>0</v>
      </c>
      <c r="G25" s="309">
        <f t="shared" si="3"/>
        <v>0</v>
      </c>
      <c r="H25" s="315" t="str">
        <f>'OPĆI DIO'!$C$1</f>
        <v>2292 SVEUČILIŠTE J. J. STROSSMAYERA U OSIJEKU - PRAVNI FAKULTET</v>
      </c>
    </row>
    <row r="26" spans="1:8">
      <c r="A26" s="365">
        <v>61</v>
      </c>
      <c r="B26" s="364" t="s">
        <v>4804</v>
      </c>
      <c r="C26" s="350">
        <v>8302</v>
      </c>
      <c r="D26" s="350"/>
      <c r="E26" s="340">
        <f>SUMIF('Unos prihoda i primitaka'!$C$3:$C$501,$A26,'Unos prihoda i primitaka'!G$3:G$501)</f>
        <v>0</v>
      </c>
      <c r="F26" s="340">
        <f>SUMIF('Unos prihoda i primitaka'!$C$3:$C$501,$A26,'Unos prihoda i primitaka'!H$3:H$501)</f>
        <v>0</v>
      </c>
      <c r="G26" s="340">
        <f>SUMIF('Unos prihoda i primitaka'!$C$3:$C$501,$A26,'Unos prihoda i primitaka'!I$3:I$501)</f>
        <v>0</v>
      </c>
      <c r="H26" s="315" t="str">
        <f>'OPĆI DIO'!$C$1</f>
        <v>2292 SVEUČILIŠTE J. J. STROSSMAYERA U OSIJEKU - PRAVNI FAKULTET</v>
      </c>
    </row>
    <row r="27" spans="1:8">
      <c r="A27" s="365">
        <v>63</v>
      </c>
      <c r="B27" s="364" t="s">
        <v>4805</v>
      </c>
      <c r="C27" s="350"/>
      <c r="D27" s="350"/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2292 SVEUČILIŠTE J. J. STROSSMAYERA U OSIJEKU - PRAVNI FAKULTET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93.65</v>
      </c>
      <c r="D28" s="309">
        <f t="shared" ref="D28:G28" si="4">+D29</f>
        <v>265</v>
      </c>
      <c r="E28" s="309">
        <f>+E29</f>
        <v>200</v>
      </c>
      <c r="F28" s="309">
        <f t="shared" si="4"/>
        <v>50</v>
      </c>
      <c r="G28" s="309">
        <f t="shared" si="4"/>
        <v>50</v>
      </c>
      <c r="H28" s="315" t="str">
        <f>'OPĆI DIO'!$C$1</f>
        <v>2292 SVEUČILIŠTE J. J. STROSSMAYERA U OSIJEKU - PRAVNI FAKULTET</v>
      </c>
    </row>
    <row r="29" spans="1:8" ht="30">
      <c r="A29" s="365">
        <v>71</v>
      </c>
      <c r="B29" s="364" t="s">
        <v>4807</v>
      </c>
      <c r="C29" s="350">
        <v>93.65</v>
      </c>
      <c r="D29" s="350">
        <v>265</v>
      </c>
      <c r="E29" s="340">
        <f>SUMIF('Unos prihoda i primitaka'!$C$3:$C$501,$A29,'Unos prihoda i primitaka'!G$3:G$501)</f>
        <v>200</v>
      </c>
      <c r="F29" s="340">
        <f>SUMIF('Unos prihoda i primitaka'!$C$3:$C$501,$A29,'Unos prihoda i primitaka'!H$3:H$501)</f>
        <v>50</v>
      </c>
      <c r="G29" s="340">
        <f>SUMIF('Unos prihoda i primitaka'!$C$3:$C$501,$A29,'Unos prihoda i primitaka'!I$3:I$501)</f>
        <v>50</v>
      </c>
      <c r="H29" s="315" t="str">
        <f>'OPĆI DIO'!$C$1</f>
        <v>2292 SVEUČILIŠTE J. J. STROSSMAYERA U OSIJEKU - PRAVNI FAKULTET</v>
      </c>
    </row>
    <row r="30" spans="1:8" ht="24" customHeight="1">
      <c r="A30" s="365">
        <v>0</v>
      </c>
      <c r="B30" s="360" t="s">
        <v>251</v>
      </c>
      <c r="C30" s="310">
        <f>+C31+C34+C36+C39+C50+C53</f>
        <v>4526190.03</v>
      </c>
      <c r="D30" s="310">
        <f>+D31+D34+D36+D39+D50+D53</f>
        <v>5020564</v>
      </c>
      <c r="E30" s="310">
        <f>+E31+E34+E36+E39+E50+E53</f>
        <v>5026674</v>
      </c>
      <c r="F30" s="310">
        <f>+F31+F34+F36+F39+F50+F53</f>
        <v>4915458</v>
      </c>
      <c r="G30" s="310">
        <f>+G31+G34+G36+G39+G50+G53</f>
        <v>4857794</v>
      </c>
      <c r="H30" s="315" t="str">
        <f>'OPĆI DIO'!$C$1</f>
        <v>2292 SVEUČILIŠTE J. J. STROSSMAYERA U OSIJEKU - PRAVNI FAKULTET</v>
      </c>
    </row>
    <row r="31" spans="1:8" s="348" customFormat="1">
      <c r="A31" s="367">
        <v>1</v>
      </c>
      <c r="B31" s="361" t="s">
        <v>4787</v>
      </c>
      <c r="C31" s="309">
        <f>+C32+C33</f>
        <v>2903701.05</v>
      </c>
      <c r="D31" s="309">
        <f t="shared" ref="D31" si="5">+D32+D33</f>
        <v>3239987</v>
      </c>
      <c r="E31" s="309">
        <f t="shared" ref="E31" si="6">+E32+E33</f>
        <v>3437658</v>
      </c>
      <c r="F31" s="309">
        <f t="shared" ref="F31" si="7">+F32+F33</f>
        <v>3447533</v>
      </c>
      <c r="G31" s="309">
        <f t="shared" ref="G31" si="8">+G32+G33</f>
        <v>3449588</v>
      </c>
      <c r="H31" s="315" t="str">
        <f>'OPĆI DIO'!$C$1</f>
        <v>2292 SVEUČILIŠTE J. J. STROSSMAYERA U OSIJEKU - PRAVNI FAKULTET</v>
      </c>
    </row>
    <row r="32" spans="1:8">
      <c r="A32" s="365">
        <v>11</v>
      </c>
      <c r="B32" s="362" t="s">
        <v>4788</v>
      </c>
      <c r="C32" s="350">
        <v>2903701.05</v>
      </c>
      <c r="D32" s="350">
        <v>3239987</v>
      </c>
      <c r="E32" s="342">
        <f>SUMIF('Unos rashoda i izdataka'!$Q$3:$Q$501,$A32,'Unos rashoda i izdataka'!J$3:J$501)+SUMIF('Unos rashoda P4'!$A$3:$A$501,$A32,'Unos rashoda P4'!H$3:H$501)</f>
        <v>3437658</v>
      </c>
      <c r="F32" s="342">
        <f>SUMIF('Unos rashoda i izdataka'!$Q$3:$Q$501,$A32,'Unos rashoda i izdataka'!K$3:K$501)+SUMIF('Unos rashoda P4'!$A$3:$A$501,$A32,'Unos rashoda P4'!I$3:I$501)</f>
        <v>3447533</v>
      </c>
      <c r="G32" s="342">
        <f>SUMIF('Unos rashoda i izdataka'!$Q$3:$Q$501,$A32,'Unos rashoda i izdataka'!L$3:L$501)+SUMIF('Unos rashoda P4'!$A$3:$A$501,$A32,'Unos rashoda P4'!J$3:J$501)</f>
        <v>3449588</v>
      </c>
      <c r="H32" s="315" t="str">
        <f>'OPĆI DIO'!$C$1</f>
        <v>2292 SVEUČILIŠTE J. J. STROSSMAYERA U OSIJEKU - PRAVNI FAKULTET</v>
      </c>
    </row>
    <row r="33" spans="1:8">
      <c r="A33" s="365">
        <v>12</v>
      </c>
      <c r="B33" s="363" t="s">
        <v>4789</v>
      </c>
      <c r="C33" s="350"/>
      <c r="D33" s="350"/>
      <c r="E33" s="342">
        <f>SUMIF('Unos rashoda i izdataka'!$Q$3:$Q$501,$A33,'Unos rashoda i izdataka'!J$3:J$501)+SUMIF('Unos rashoda P4'!$A$3:$A$501,$A33,'Unos rashoda P4'!H$3:H$501)</f>
        <v>0</v>
      </c>
      <c r="F33" s="342">
        <f>SUMIF('Unos rashoda i izdataka'!$Q$3:$Q$501,$A33,'Unos rashoda i izdataka'!K$3:K$501)+SUMIF('Unos rashoda P4'!$A$3:$A$501,$A33,'Unos rashoda P4'!I$3:I$501)</f>
        <v>0</v>
      </c>
      <c r="G33" s="342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2292 SVEUČILIŠTE J. J. STROSSMAYERA U OSIJEKU - PRAVNI FAKULTET</v>
      </c>
    </row>
    <row r="34" spans="1:8" s="348" customFormat="1">
      <c r="A34" s="367">
        <v>3</v>
      </c>
      <c r="B34" s="361" t="s">
        <v>4790</v>
      </c>
      <c r="C34" s="309">
        <f>+C35</f>
        <v>34812.39</v>
      </c>
      <c r="D34" s="309">
        <f t="shared" ref="D34:G34" si="9">+D35</f>
        <v>66629</v>
      </c>
      <c r="E34" s="309">
        <f t="shared" si="9"/>
        <v>30500</v>
      </c>
      <c r="F34" s="309">
        <f t="shared" si="9"/>
        <v>29900</v>
      </c>
      <c r="G34" s="309">
        <f t="shared" si="9"/>
        <v>29948</v>
      </c>
      <c r="H34" s="315" t="str">
        <f>'OPĆI DIO'!$C$1</f>
        <v>2292 SVEUČILIŠTE J. J. STROSSMAYERA U OSIJEKU - PRAVNI FAKULTET</v>
      </c>
    </row>
    <row r="35" spans="1:8">
      <c r="A35" s="368">
        <v>31</v>
      </c>
      <c r="B35" s="364" t="s">
        <v>4791</v>
      </c>
      <c r="C35" s="350">
        <v>34812.39</v>
      </c>
      <c r="D35" s="350">
        <v>66629</v>
      </c>
      <c r="E35" s="342">
        <f>SUMIF('Unos rashoda i izdataka'!$Q$3:$Q$501,$A35,'Unos rashoda i izdataka'!J$3:J$501)+SUMIF('Unos rashoda P4'!$A$3:$A$501,$A35,'Unos rashoda P4'!H$3:H$501)-'B.2 RAČUN FINANC IF'!E13</f>
        <v>30500</v>
      </c>
      <c r="F35" s="342">
        <f>SUMIF('Unos rashoda i izdataka'!$Q$3:$Q$501,$A35,'Unos rashoda i izdataka'!K$3:K$501)+SUMIF('Unos rashoda P4'!$A$3:$A$501,$A35,'Unos rashoda P4'!I$3:I$501)-'B.2 RAČUN FINANC IF'!F13</f>
        <v>29900</v>
      </c>
      <c r="G35" s="342">
        <f>SUMIF('Unos rashoda i izdataka'!$Q$3:$Q$501,$A35,'Unos rashoda i izdataka'!L$3:L$501)+SUMIF('Unos rashoda P4'!$A$3:$A$501,$A35,'Unos rashoda P4'!J$3:J$501)-'B.2 RAČUN FINANC IF'!G13</f>
        <v>29948</v>
      </c>
      <c r="H35" s="315" t="str">
        <f>'OPĆI DIO'!$C$1</f>
        <v>2292 SVEUČILIŠTE J. J. STROSSMAYERA U OSIJEKU - PRAVNI FAKULTET</v>
      </c>
    </row>
    <row r="36" spans="1:8" s="348" customFormat="1">
      <c r="A36" s="367">
        <v>4</v>
      </c>
      <c r="B36" s="361" t="s">
        <v>4792</v>
      </c>
      <c r="C36" s="309">
        <f>+C37+C38</f>
        <v>1459649.13</v>
      </c>
      <c r="D36" s="309">
        <f t="shared" ref="D36:G36" si="10">+D37+D38</f>
        <v>1592790</v>
      </c>
      <c r="E36" s="309">
        <f>+E37+E38</f>
        <v>1431150</v>
      </c>
      <c r="F36" s="309">
        <f t="shared" si="10"/>
        <v>1407950</v>
      </c>
      <c r="G36" s="309">
        <f t="shared" si="10"/>
        <v>1373233</v>
      </c>
      <c r="H36" s="315" t="str">
        <f>'OPĆI DIO'!$C$1</f>
        <v>2292 SVEUČILIŠTE J. J. STROSSMAYERA U OSIJEKU - PRAVNI FAKULTET</v>
      </c>
    </row>
    <row r="37" spans="1:8">
      <c r="A37" s="365">
        <v>41</v>
      </c>
      <c r="B37" s="364" t="s">
        <v>4793</v>
      </c>
      <c r="C37" s="350"/>
      <c r="D37" s="350"/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2292 SVEUČILIŠTE J. J. STROSSMAYERA U OSIJEKU - PRAVNI FAKULTET</v>
      </c>
    </row>
    <row r="38" spans="1:8">
      <c r="A38" s="365">
        <v>43</v>
      </c>
      <c r="B38" s="364" t="s">
        <v>4794</v>
      </c>
      <c r="C38" s="350">
        <f>1451030.43+8618.7</f>
        <v>1459649.13</v>
      </c>
      <c r="D38" s="350">
        <v>1592790</v>
      </c>
      <c r="E38" s="342">
        <f>SUMIF('Unos rashoda i izdataka'!$Q$3:$Q$501,$A38,'Unos rashoda i izdataka'!J$3:J$501)+SUMIF('Unos rashoda P4'!$A$3:$A$501,$A38,'Unos rashoda P4'!H$3:H$501)</f>
        <v>1431150</v>
      </c>
      <c r="F38" s="342">
        <f>SUMIF('Unos rashoda i izdataka'!$Q$3:$Q$501,$A38,'Unos rashoda i izdataka'!K$3:K$501)+SUMIF('Unos rashoda P4'!$A$3:$A$501,$A38,'Unos rashoda P4'!I$3:I$501)</f>
        <v>1407950</v>
      </c>
      <c r="G38" s="342">
        <f>SUMIF('Unos rashoda i izdataka'!$Q$3:$Q$501,$A38,'Unos rashoda i izdataka'!L$3:L$501)+SUMIF('Unos rashoda P4'!$A$3:$A$501,$A38,'Unos rashoda P4'!J$3:J$501)</f>
        <v>1373233</v>
      </c>
      <c r="H38" s="315" t="str">
        <f>'OPĆI DIO'!$C$1</f>
        <v>2292 SVEUČILIŠTE J. J. STROSSMAYERA U OSIJEKU - PRAVNI FAKULTET</v>
      </c>
    </row>
    <row r="39" spans="1:8" s="348" customFormat="1">
      <c r="A39" s="367">
        <v>5</v>
      </c>
      <c r="B39" s="361" t="s">
        <v>4795</v>
      </c>
      <c r="C39" s="309">
        <f>SUM(C40:C49)</f>
        <v>120873.82</v>
      </c>
      <c r="D39" s="309">
        <f>SUM(D40:D49)</f>
        <v>121158</v>
      </c>
      <c r="E39" s="309">
        <f>SUM(E40:E49)</f>
        <v>127366</v>
      </c>
      <c r="F39" s="309">
        <f>SUM(F40:F49)</f>
        <v>30075</v>
      </c>
      <c r="G39" s="309">
        <f>SUM(G40:G49)</f>
        <v>5025</v>
      </c>
      <c r="H39" s="315" t="str">
        <f>'OPĆI DIO'!$C$1</f>
        <v>2292 SVEUČILIŠTE J. J. STROSSMAYERA U OSIJEKU - PRAVNI FAKULTET</v>
      </c>
    </row>
    <row r="40" spans="1:8">
      <c r="A40" s="365">
        <v>51</v>
      </c>
      <c r="B40" s="364" t="s">
        <v>4796</v>
      </c>
      <c r="C40" s="350">
        <v>6485.82</v>
      </c>
      <c r="D40" s="350">
        <v>6804</v>
      </c>
      <c r="E40" s="342">
        <f>SUMIF('Unos rashoda i izdataka'!$Q$3:$Q$501,$A40,'Unos rashoda i izdataka'!J$3:J$501)+SUMIF('Unos rashoda P4'!$A$3:$A$501,$A40,'Unos rashoda P4'!H$3:H$501)</f>
        <v>11100</v>
      </c>
      <c r="F40" s="342">
        <f>SUMIF('Unos rashoda i izdataka'!$Q$3:$Q$501,$A40,'Unos rashoda i izdataka'!K$3:K$501)+SUMIF('Unos rashoda P4'!$A$3:$A$501,$A40,'Unos rashoda P4'!I$3:I$501)</f>
        <v>9075</v>
      </c>
      <c r="G40" s="342">
        <f>SUMIF('Unos rashoda i izdataka'!$Q$3:$Q$501,$A40,'Unos rashoda i izdataka'!L$3:L$501)+SUMIF('Unos rashoda P4'!$A$3:$A$501,$A40,'Unos rashoda P4'!J$3:J$501)</f>
        <v>5025</v>
      </c>
      <c r="H40" s="315" t="str">
        <f>'OPĆI DIO'!$C$1</f>
        <v>2292 SVEUČILIŠTE J. J. STROSSMAYERA U OSIJEKU - PRAVNI FAKULTET</v>
      </c>
    </row>
    <row r="41" spans="1:8">
      <c r="A41" s="365">
        <v>52</v>
      </c>
      <c r="B41" s="364" t="s">
        <v>4797</v>
      </c>
      <c r="C41" s="350">
        <v>114388</v>
      </c>
      <c r="D41" s="350">
        <v>114354</v>
      </c>
      <c r="E41" s="342">
        <f>SUMIF('Unos rashoda i izdataka'!$Q$3:$Q$501,$A41,'Unos rashoda i izdataka'!J$3:J$501)+SUMIF('Unos rashoda P4'!$A$3:$A$501,$A41,'Unos rashoda P4'!H$3:H$501)</f>
        <v>116266</v>
      </c>
      <c r="F41" s="342">
        <f>SUMIF('Unos rashoda i izdataka'!$Q$3:$Q$501,$A41,'Unos rashoda i izdataka'!K$3:K$501)+SUMIF('Unos rashoda P4'!$A$3:$A$501,$A41,'Unos rashoda P4'!I$3:I$501)</f>
        <v>21000</v>
      </c>
      <c r="G41" s="342">
        <f>SUMIF('Unos rashoda i izdataka'!$Q$3:$Q$501,$A41,'Unos rashoda i izdataka'!L$3:L$501)+SUMIF('Unos rashoda P4'!$A$3:$A$501,$A41,'Unos rashoda P4'!J$3:J$501)</f>
        <v>0</v>
      </c>
      <c r="H41" s="315" t="str">
        <f>'OPĆI DIO'!$C$1</f>
        <v>2292 SVEUČILIŠTE J. J. STROSSMAYERA U OSIJEKU - PRAVNI FAKULTET</v>
      </c>
    </row>
    <row r="42" spans="1:8">
      <c r="A42" s="365">
        <v>552</v>
      </c>
      <c r="B42" s="364" t="s">
        <v>4798</v>
      </c>
      <c r="C42" s="350"/>
      <c r="D42" s="350"/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2292 SVEUČILIŠTE J. J. STROSSMAYERA U OSIJEKU - PRAVNI FAKULTET</v>
      </c>
    </row>
    <row r="43" spans="1:8">
      <c r="A43" s="365">
        <v>559</v>
      </c>
      <c r="B43" s="364" t="s">
        <v>4799</v>
      </c>
      <c r="C43" s="350"/>
      <c r="D43" s="350"/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2292 SVEUČILIŠTE J. J. STROSSMAYERA U OSIJEKU - PRAVNI FAKULTET</v>
      </c>
    </row>
    <row r="44" spans="1:8">
      <c r="A44" s="365">
        <v>561</v>
      </c>
      <c r="B44" s="364" t="s">
        <v>4800</v>
      </c>
      <c r="C44" s="350"/>
      <c r="D44" s="350"/>
      <c r="E44" s="342">
        <f>SUMIF('Unos rashoda i izdataka'!$Q$3:$Q$501,$A44,'Unos rashoda i izdataka'!J$3:J$501)+SUMIF('Unos rashoda P4'!$A$3:$A$501,$A44,'Unos rashoda P4'!H$3:H$501)</f>
        <v>0</v>
      </c>
      <c r="F44" s="342">
        <f>SUMIF('Unos rashoda i izdataka'!$Q$3:$Q$501,$A44,'Unos rashoda i izdataka'!K$3:K$501)+SUMIF('Unos rashoda P4'!$A$3:$A$501,$A44,'Unos rashoda P4'!I$3:I$501)</f>
        <v>0</v>
      </c>
      <c r="G44" s="342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2292 SVEUČILIŠTE J. J. STROSSMAYERA U OSIJEKU - PRAVNI FAKULTET</v>
      </c>
    </row>
    <row r="45" spans="1:8" ht="20.25" customHeight="1">
      <c r="A45" s="365">
        <v>563</v>
      </c>
      <c r="B45" s="364" t="s">
        <v>4801</v>
      </c>
      <c r="C45" s="350"/>
      <c r="D45" s="350"/>
      <c r="E45" s="342">
        <f>SUMIF('Unos rashoda i izdataka'!$Q$3:$Q$501,$A45,'Unos rashoda i izdataka'!J$3:J$501)+SUMIF('Unos rashoda P4'!$A$3:$A$501,$A45,'Unos rashoda P4'!H$3:H$501)</f>
        <v>0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2292 SVEUČILIŠTE J. J. STROSSMAYERA U OSIJEKU - PRAVNI FAKULTET</v>
      </c>
    </row>
    <row r="46" spans="1:8" ht="30">
      <c r="A46" s="365">
        <v>573</v>
      </c>
      <c r="B46" s="364" t="s">
        <v>1020</v>
      </c>
      <c r="C46" s="350"/>
      <c r="D46" s="350"/>
      <c r="E46" s="342">
        <f>SUMIF('Unos rashoda i izdataka'!$Q$3:$Q$501,$A46,'Unos rashoda i izdataka'!J$3:J$501)+SUMIF('Unos rashoda P4'!$A$3:$A$501,$A46,'Unos rashoda P4'!H$3:H$501)</f>
        <v>0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2292 SVEUČILIŠTE J. J. STROSSMAYERA U OSIJEKU - PRAVNI FAKULTET</v>
      </c>
    </row>
    <row r="47" spans="1:8">
      <c r="A47" s="365">
        <v>575</v>
      </c>
      <c r="B47" s="364" t="s">
        <v>1021</v>
      </c>
      <c r="C47" s="350"/>
      <c r="D47" s="350"/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2292 SVEUČILIŠTE J. J. STROSSMAYERA U OSIJEKU - PRAVNI FAKULTET</v>
      </c>
    </row>
    <row r="48" spans="1:8" ht="30">
      <c r="A48" s="369">
        <v>576</v>
      </c>
      <c r="B48" s="364" t="s">
        <v>4819</v>
      </c>
      <c r="C48" s="350"/>
      <c r="D48" s="350"/>
      <c r="E48" s="342">
        <f>SUMIF('Unos rashoda i izdataka'!$Q$3:$Q$501,$A48,'Unos rashoda i izdataka'!J$3:J$501)+SUMIF('Unos rashoda P4'!$A$3:$A$501,$A48,'Unos rashoda P4'!H$3:H$501)</f>
        <v>0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2292 SVEUČILIŠTE J. J. STROSSMAYERA U OSIJEKU - PRAVNI FAKULTET</v>
      </c>
    </row>
    <row r="49" spans="1:8">
      <c r="A49" s="365">
        <v>581</v>
      </c>
      <c r="B49" s="364" t="s">
        <v>4802</v>
      </c>
      <c r="C49" s="350"/>
      <c r="D49" s="350"/>
      <c r="E49" s="342">
        <f>SUMIF('Unos rashoda i izdataka'!$Q$3:$Q$501,$A49,'Unos rashoda i izdataka'!J$3:J$501)+SUMIF('Unos rashoda P4'!$A$3:$A$501,$A49,'Unos rashoda P4'!H$3:H$501)</f>
        <v>0</v>
      </c>
      <c r="F49" s="342">
        <f>SUMIF('Unos rashoda i izdataka'!$Q$3:$Q$501,$A49,'Unos rashoda i izdataka'!K$3:K$501)+SUMIF('Unos rashoda P4'!$A$3:$A$501,$A49,'Unos rashoda P4'!I$3:I$501)</f>
        <v>0</v>
      </c>
      <c r="G49" s="342">
        <f>SUMIF('Unos rashoda i izdataka'!$Q$3:$Q$501,$A49,'Unos rashoda i izdataka'!L$3:L$501)+SUMIF('Unos rashoda P4'!$A$3:$A$501,$A49,'Unos rashoda P4'!J$3:J$501)</f>
        <v>0</v>
      </c>
      <c r="H49" s="315" t="str">
        <f>'OPĆI DIO'!$C$1</f>
        <v>2292 SVEUČILIŠTE J. J. STROSSMAYERA U OSIJEKU - PRAVNI FAKULTET</v>
      </c>
    </row>
    <row r="50" spans="1:8" s="348" customFormat="1">
      <c r="A50" s="367">
        <v>6</v>
      </c>
      <c r="B50" s="361" t="s">
        <v>4803</v>
      </c>
      <c r="C50" s="309">
        <f>+C51+C52</f>
        <v>7153.6399999999994</v>
      </c>
      <c r="D50" s="309">
        <f t="shared" ref="D50:G50" si="11">+D51+D52</f>
        <v>0</v>
      </c>
      <c r="E50" s="309">
        <f t="shared" si="11"/>
        <v>0</v>
      </c>
      <c r="F50" s="309">
        <f t="shared" si="11"/>
        <v>0</v>
      </c>
      <c r="G50" s="309">
        <f t="shared" si="11"/>
        <v>0</v>
      </c>
      <c r="H50" s="315" t="str">
        <f>'OPĆI DIO'!$C$1</f>
        <v>2292 SVEUČILIŠTE J. J. STROSSMAYERA U OSIJEKU - PRAVNI FAKULTET</v>
      </c>
    </row>
    <row r="51" spans="1:8">
      <c r="A51" s="365">
        <v>61</v>
      </c>
      <c r="B51" s="364" t="s">
        <v>4804</v>
      </c>
      <c r="C51" s="350">
        <f>2888.99+4264.65</f>
        <v>7153.6399999999994</v>
      </c>
      <c r="D51" s="350"/>
      <c r="E51" s="342">
        <f>SUMIF('Unos rashoda i izdataka'!$Q$3:$Q$501,$A51,'Unos rashoda i izdataka'!J$3:J$501)+SUMIF('Unos rashoda P4'!$A$3:$A$501,$A51,'Unos rashoda P4'!H$3:H$501)</f>
        <v>0</v>
      </c>
      <c r="F51" s="342">
        <f>SUMIF('Unos rashoda i izdataka'!$Q$3:$Q$501,$A51,'Unos rashoda i izdataka'!K$3:K$501)+SUMIF('Unos rashoda P4'!$A$3:$A$501,$A51,'Unos rashoda P4'!I$3:I$501)</f>
        <v>0</v>
      </c>
      <c r="G51" s="342">
        <f>SUMIF('Unos rashoda i izdataka'!$Q$3:$Q$501,$A51,'Unos rashoda i izdataka'!L$3:L$501)+SUMIF('Unos rashoda P4'!$A$3:$A$501,$A51,'Unos rashoda P4'!J$3:J$501)</f>
        <v>0</v>
      </c>
      <c r="H51" s="315" t="str">
        <f>'OPĆI DIO'!$C$1</f>
        <v>2292 SVEUČILIŠTE J. J. STROSSMAYERA U OSIJEKU - PRAVNI FAKULTET</v>
      </c>
    </row>
    <row r="52" spans="1:8">
      <c r="A52" s="365">
        <v>63</v>
      </c>
      <c r="B52" s="364" t="s">
        <v>4805</v>
      </c>
      <c r="C52" s="350"/>
      <c r="D52" s="350"/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2292 SVEUČILIŠTE J. J. STROSSMAYERA U OSIJEKU - PRAVNI FAKULTET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2292 SVEUČILIŠTE J. J. STROSSMAYERA U OSIJEKU - PRAVNI FAKULTET</v>
      </c>
    </row>
    <row r="54" spans="1:8" ht="30">
      <c r="A54" s="365">
        <v>71</v>
      </c>
      <c r="B54" s="364" t="s">
        <v>4807</v>
      </c>
      <c r="C54" s="350"/>
      <c r="D54" s="350"/>
      <c r="E54" s="342">
        <f>SUMIF('Unos rashoda i izdataka'!$Q$3:$Q$501,$A54,'Unos rashoda i izdataka'!J$3:J$501)+SUMIF('Unos rashoda P4'!$A$3:$A$501,$A54,'Unos rashoda P4'!H$3:H$501)</f>
        <v>0</v>
      </c>
      <c r="F54" s="342">
        <f>SUMIF('Unos rashoda i izdataka'!$Q$3:$Q$501,$A54,'Unos rashoda i izdataka'!K$3:K$501)+SUMIF('Unos rashoda P4'!$A$3:$A$501,$A54,'Unos rashoda P4'!I$3:I$501)</f>
        <v>0</v>
      </c>
      <c r="G54" s="342">
        <f>SUMIF('Unos rashoda i izdataka'!$Q$3:$Q$501,$A54,'Unos rashoda i izdataka'!L$3:L$501)+SUMIF('Unos rashoda P4'!$A$3:$A$501,$A54,'Unos rashoda P4'!J$3:J$501)</f>
        <v>0</v>
      </c>
      <c r="H54" s="315" t="str">
        <f>'OPĆI DIO'!$C$1</f>
        <v>2292 SVEUČILIŠTE J. J. STROSSMAYERA U OSIJEKU - PRAVNI FAKULTET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84"/>
  <sheetViews>
    <sheetView showGridLines="0" zoomScale="90" zoomScaleNormal="90" workbookViewId="0">
      <pane xSplit="1" ySplit="4" topLeftCell="B50" activePane="bottomRight" state="frozen"/>
      <selection pane="topRight" activeCell="B1" sqref="B1"/>
      <selection pane="bottomLeft" activeCell="A4" sqref="A4"/>
      <selection pane="bottomRight" activeCell="G71" sqref="G71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91" t="s">
        <v>3911</v>
      </c>
      <c r="B1" s="391"/>
      <c r="C1" s="391"/>
      <c r="D1" s="391"/>
      <c r="E1" s="391"/>
      <c r="F1" s="391"/>
      <c r="G1" s="391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4526190</v>
      </c>
      <c r="D5" s="354">
        <f t="shared" si="0"/>
        <v>5020564</v>
      </c>
      <c r="E5" s="354">
        <f>+E6+E15+E21+E28+E38+E45+E52+E59+E66+E75</f>
        <v>5026674</v>
      </c>
      <c r="F5" s="354">
        <f t="shared" ref="F5:G5" si="1">+F6+F15+F21+F28+F38+F45+F52+F59+F66+F75</f>
        <v>4915458</v>
      </c>
      <c r="G5" s="354">
        <f t="shared" si="1"/>
        <v>4857794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2292 SVEUČILIŠTE J. J. STROSSMAYERA U OSIJEKU - PRAVNI FAKULTET</v>
      </c>
    </row>
    <row r="7" spans="1:192" ht="25.5">
      <c r="A7" s="225">
        <v>11</v>
      </c>
      <c r="B7" s="25" t="s">
        <v>3914</v>
      </c>
      <c r="C7" s="349"/>
      <c r="D7" s="349"/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2292 SVEUČILIŠTE J. J. STROSSMAYERA U OSIJEKU - PRAVNI FAKULTET</v>
      </c>
    </row>
    <row r="8" spans="1:192">
      <c r="A8" s="225">
        <v>12</v>
      </c>
      <c r="B8" s="25" t="s">
        <v>3915</v>
      </c>
      <c r="C8" s="349"/>
      <c r="D8" s="349"/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2292 SVEUČILIŠTE J. J. STROSSMAYERA U OSIJEKU - PRAVNI FAKULTET</v>
      </c>
    </row>
    <row r="9" spans="1:192">
      <c r="A9" s="225">
        <v>13</v>
      </c>
      <c r="B9" s="25" t="s">
        <v>3917</v>
      </c>
      <c r="C9" s="349"/>
      <c r="D9" s="349"/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2292 SVEUČILIŠTE J. J. STROSSMAYERA U OSIJEKU - PRAVNI FAKULTET</v>
      </c>
    </row>
    <row r="10" spans="1:192">
      <c r="A10" s="225">
        <v>14</v>
      </c>
      <c r="B10" s="25" t="s">
        <v>3967</v>
      </c>
      <c r="C10" s="349"/>
      <c r="D10" s="349"/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2292 SVEUČILIŠTE J. J. STROSSMAYERA U OSIJEKU - PRAVNI FAKULTET</v>
      </c>
    </row>
    <row r="11" spans="1:192">
      <c r="A11" s="225">
        <v>15</v>
      </c>
      <c r="B11" s="25" t="s">
        <v>3924</v>
      </c>
      <c r="C11" s="349"/>
      <c r="D11" s="349"/>
      <c r="E11" s="349">
        <f>SUMIF('Unos rashoda i izdataka'!$R$3:$R$501,'A.3 RASHODI FUNK'!$A11,'Unos rashoda i izdataka'!J$3:J$501)+SUMIF('Unos rashoda P4'!$T$3:$T$501,'A.3 RASHODI FUNK'!$A11,'Unos rashoda P4'!H$3:H$501)</f>
        <v>0</v>
      </c>
      <c r="F11" s="349">
        <f>SUMIF('Unos rashoda i izdataka'!$R$3:$R$501,'A.3 RASHODI FUNK'!$A11,'Unos rashoda i izdataka'!K$3:K$501)+SUMIF('Unos rashoda P4'!$T$3:$T$501,'A.3 RASHODI FUNK'!$A11,'Unos rashoda P4'!I$3:I$501)</f>
        <v>0</v>
      </c>
      <c r="G11" s="349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2292 SVEUČILIŠTE J. J. STROSSMAYERA U OSIJEKU - PRAVNI FAKULTET</v>
      </c>
    </row>
    <row r="12" spans="1:192">
      <c r="A12" s="225">
        <v>16</v>
      </c>
      <c r="B12" s="25" t="s">
        <v>3968</v>
      </c>
      <c r="C12" s="349"/>
      <c r="D12" s="349"/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2292 SVEUČILIŠTE J. J. STROSSMAYERA U OSIJEKU - PRAVNI FAKULTET</v>
      </c>
    </row>
    <row r="13" spans="1:192">
      <c r="A13" s="225">
        <v>17</v>
      </c>
      <c r="B13" s="25" t="s">
        <v>3969</v>
      </c>
      <c r="C13" s="349"/>
      <c r="D13" s="349"/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2292 SVEUČILIŠTE J. J. STROSSMAYERA U OSIJEKU - PRAVNI FAKULTET</v>
      </c>
    </row>
    <row r="14" spans="1:192" ht="25.5">
      <c r="A14" s="225">
        <v>18</v>
      </c>
      <c r="B14" s="25" t="s">
        <v>3936</v>
      </c>
      <c r="C14" s="349"/>
      <c r="D14" s="349"/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2292 SVEUČILIŠTE J. J. STROSSMAYERA U OSIJEKU - PRAVNI FAKULTET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2292 SVEUČILIŠTE J. J. STROSSMAYERA U OSIJEKU - PRAVNI FAKULTET</v>
      </c>
    </row>
    <row r="16" spans="1:192">
      <c r="A16" s="225">
        <v>21</v>
      </c>
      <c r="B16" s="25" t="s">
        <v>3971</v>
      </c>
      <c r="C16" s="349"/>
      <c r="D16" s="349"/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2292 SVEUČILIŠTE J. J. STROSSMAYERA U OSIJEKU - PRAVNI FAKULTET</v>
      </c>
    </row>
    <row r="17" spans="1:8">
      <c r="A17" s="225">
        <v>22</v>
      </c>
      <c r="B17" s="25" t="s">
        <v>3972</v>
      </c>
      <c r="C17" s="349"/>
      <c r="D17" s="349"/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2292 SVEUČILIŠTE J. J. STROSSMAYERA U OSIJEKU - PRAVNI FAKULTET</v>
      </c>
    </row>
    <row r="18" spans="1:8">
      <c r="A18" s="225">
        <v>23</v>
      </c>
      <c r="B18" s="25" t="s">
        <v>3973</v>
      </c>
      <c r="C18" s="349"/>
      <c r="D18" s="349"/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2292 SVEUČILIŠTE J. J. STROSSMAYERA U OSIJEKU - PRAVNI FAKULTET</v>
      </c>
    </row>
    <row r="19" spans="1:8">
      <c r="A19" s="225">
        <v>24</v>
      </c>
      <c r="B19" s="25" t="s">
        <v>3974</v>
      </c>
      <c r="C19" s="349"/>
      <c r="D19" s="349"/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2292 SVEUČILIŠTE J. J. STROSSMAYERA U OSIJEKU - PRAVNI FAKULTET</v>
      </c>
    </row>
    <row r="20" spans="1:8">
      <c r="A20" s="225">
        <v>25</v>
      </c>
      <c r="B20" s="25" t="s">
        <v>3975</v>
      </c>
      <c r="C20" s="349"/>
      <c r="D20" s="349"/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2292 SVEUČILIŠTE J. J. STROSSMAYERA U OSIJEKU - PRAVNI FAKULTET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2292 SVEUČILIŠTE J. J. STROSSMAYERA U OSIJEKU - PRAVNI FAKULTET</v>
      </c>
    </row>
    <row r="22" spans="1:8">
      <c r="A22" s="225">
        <v>31</v>
      </c>
      <c r="B22" s="25" t="s">
        <v>3977</v>
      </c>
      <c r="C22" s="349"/>
      <c r="D22" s="349"/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2292 SVEUČILIŠTE J. J. STROSSMAYERA U OSIJEKU - PRAVNI FAKULTET</v>
      </c>
    </row>
    <row r="23" spans="1:8">
      <c r="A23" s="225">
        <v>32</v>
      </c>
      <c r="B23" s="25" t="s">
        <v>3978</v>
      </c>
      <c r="C23" s="349"/>
      <c r="D23" s="349"/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2292 SVEUČILIŠTE J. J. STROSSMAYERA U OSIJEKU - PRAVNI FAKULTET</v>
      </c>
    </row>
    <row r="24" spans="1:8">
      <c r="A24" s="225">
        <v>33</v>
      </c>
      <c r="B24" s="25" t="s">
        <v>3979</v>
      </c>
      <c r="C24" s="349"/>
      <c r="D24" s="349"/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2292 SVEUČILIŠTE J. J. STROSSMAYERA U OSIJEKU - PRAVNI FAKULTET</v>
      </c>
    </row>
    <row r="25" spans="1:8">
      <c r="A25" s="225">
        <v>34</v>
      </c>
      <c r="B25" s="25" t="s">
        <v>3980</v>
      </c>
      <c r="C25" s="349"/>
      <c r="D25" s="349"/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2292 SVEUČILIŠTE J. J. STROSSMAYERA U OSIJEKU - PRAVNI FAKULTET</v>
      </c>
    </row>
    <row r="26" spans="1:8">
      <c r="A26" s="225">
        <v>35</v>
      </c>
      <c r="B26" s="25" t="s">
        <v>3981</v>
      </c>
      <c r="C26" s="349"/>
      <c r="D26" s="349"/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2292 SVEUČILIŠTE J. J. STROSSMAYERA U OSIJEKU - PRAVNI FAKULTET</v>
      </c>
    </row>
    <row r="27" spans="1:8" ht="25.5">
      <c r="A27" s="225">
        <v>36</v>
      </c>
      <c r="B27" s="25" t="s">
        <v>3982</v>
      </c>
      <c r="C27" s="349"/>
      <c r="D27" s="349"/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2292 SVEUČILIŠTE J. J. STROSSMAYERA U OSIJEKU - PRAVNI FAKULTET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2292 SVEUČILIŠTE J. J. STROSSMAYERA U OSIJEKU - PRAVNI FAKULTET</v>
      </c>
    </row>
    <row r="29" spans="1:8">
      <c r="A29" s="225">
        <v>41</v>
      </c>
      <c r="B29" s="25" t="s">
        <v>3984</v>
      </c>
      <c r="C29" s="349"/>
      <c r="D29" s="349"/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2292 SVEUČILIŠTE J. J. STROSSMAYERA U OSIJEKU - PRAVNI FAKULTET</v>
      </c>
    </row>
    <row r="30" spans="1:8">
      <c r="A30" s="225">
        <v>42</v>
      </c>
      <c r="B30" s="25" t="s">
        <v>3985</v>
      </c>
      <c r="C30" s="349"/>
      <c r="D30" s="349"/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2292 SVEUČILIŠTE J. J. STROSSMAYERA U OSIJEKU - PRAVNI FAKULTET</v>
      </c>
    </row>
    <row r="31" spans="1:8">
      <c r="A31" s="225">
        <v>43</v>
      </c>
      <c r="B31" s="25" t="s">
        <v>3986</v>
      </c>
      <c r="C31" s="349"/>
      <c r="D31" s="349"/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2292 SVEUČILIŠTE J. J. STROSSMAYERA U OSIJEKU - PRAVNI FAKULTET</v>
      </c>
    </row>
    <row r="32" spans="1:8">
      <c r="A32" s="225">
        <v>44</v>
      </c>
      <c r="B32" s="25" t="s">
        <v>3987</v>
      </c>
      <c r="C32" s="349"/>
      <c r="D32" s="349"/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2292 SVEUČILIŠTE J. J. STROSSMAYERA U OSIJEKU - PRAVNI FAKULTET</v>
      </c>
    </row>
    <row r="33" spans="1:8">
      <c r="A33" s="225">
        <v>45</v>
      </c>
      <c r="B33" s="25" t="s">
        <v>3988</v>
      </c>
      <c r="C33" s="349"/>
      <c r="D33" s="349"/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2292 SVEUČILIŠTE J. J. STROSSMAYERA U OSIJEKU - PRAVNI FAKULTET</v>
      </c>
    </row>
    <row r="34" spans="1:8">
      <c r="A34" s="225">
        <v>46</v>
      </c>
      <c r="B34" s="25" t="s">
        <v>3946</v>
      </c>
      <c r="C34" s="349"/>
      <c r="D34" s="349"/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2292 SVEUČILIŠTE J. J. STROSSMAYERA U OSIJEKU - PRAVNI FAKULTET</v>
      </c>
    </row>
    <row r="35" spans="1:8">
      <c r="A35" s="225">
        <v>47</v>
      </c>
      <c r="B35" s="25" t="s">
        <v>3989</v>
      </c>
      <c r="C35" s="349"/>
      <c r="D35" s="349"/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2292 SVEUČILIŠTE J. J. STROSSMAYERA U OSIJEKU - PRAVNI FAKULTET</v>
      </c>
    </row>
    <row r="36" spans="1:8">
      <c r="A36" s="225">
        <v>48</v>
      </c>
      <c r="B36" s="25" t="s">
        <v>3990</v>
      </c>
      <c r="C36" s="349"/>
      <c r="D36" s="349"/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2292 SVEUČILIŠTE J. J. STROSSMAYERA U OSIJEKU - PRAVNI FAKULTET</v>
      </c>
    </row>
    <row r="37" spans="1:8">
      <c r="A37" s="225">
        <v>49</v>
      </c>
      <c r="B37" s="25" t="s">
        <v>3991</v>
      </c>
      <c r="C37" s="349"/>
      <c r="D37" s="349"/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2292 SVEUČILIŠTE J. J. STROSSMAYERA U OSIJEKU - PRAVNI FAKULTET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2292 SVEUČILIŠTE J. J. STROSSMAYERA U OSIJEKU - PRAVNI FAKULTET</v>
      </c>
    </row>
    <row r="39" spans="1:8">
      <c r="A39" s="225">
        <v>51</v>
      </c>
      <c r="B39" s="25" t="s">
        <v>3993</v>
      </c>
      <c r="C39" s="349"/>
      <c r="D39" s="349"/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2292 SVEUČILIŠTE J. J. STROSSMAYERA U OSIJEKU - PRAVNI FAKULTET</v>
      </c>
    </row>
    <row r="40" spans="1:8">
      <c r="A40" s="225">
        <v>52</v>
      </c>
      <c r="B40" s="25" t="s">
        <v>3994</v>
      </c>
      <c r="C40" s="349"/>
      <c r="D40" s="349"/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2292 SVEUČILIŠTE J. J. STROSSMAYERA U OSIJEKU - PRAVNI FAKULTET</v>
      </c>
    </row>
    <row r="41" spans="1:8">
      <c r="A41" s="225">
        <v>53</v>
      </c>
      <c r="B41" s="25" t="s">
        <v>3995</v>
      </c>
      <c r="C41" s="349"/>
      <c r="D41" s="349"/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2292 SVEUČILIŠTE J. J. STROSSMAYERA U OSIJEKU - PRAVNI FAKULTET</v>
      </c>
    </row>
    <row r="42" spans="1:8">
      <c r="A42" s="225">
        <v>54</v>
      </c>
      <c r="B42" s="25" t="s">
        <v>3996</v>
      </c>
      <c r="C42" s="349"/>
      <c r="D42" s="349"/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2292 SVEUČILIŠTE J. J. STROSSMAYERA U OSIJEKU - PRAVNI FAKULTET</v>
      </c>
    </row>
    <row r="43" spans="1:8">
      <c r="A43" s="225">
        <v>55</v>
      </c>
      <c r="B43" s="25" t="s">
        <v>3997</v>
      </c>
      <c r="C43" s="349"/>
      <c r="D43" s="349"/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2292 SVEUČILIŠTE J. J. STROSSMAYERA U OSIJEKU - PRAVNI FAKULTET</v>
      </c>
    </row>
    <row r="44" spans="1:8" ht="25.5">
      <c r="A44" s="225">
        <v>56</v>
      </c>
      <c r="B44" s="25" t="s">
        <v>3998</v>
      </c>
      <c r="C44" s="349"/>
      <c r="D44" s="349"/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2292 SVEUČILIŠTE J. J. STROSSMAYERA U OSIJEKU - PRAVNI FAKULTET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2292 SVEUČILIŠTE J. J. STROSSMAYERA U OSIJEKU - PRAVNI FAKULTET</v>
      </c>
    </row>
    <row r="46" spans="1:8">
      <c r="A46" s="225">
        <v>61</v>
      </c>
      <c r="B46" s="25" t="s">
        <v>4000</v>
      </c>
      <c r="C46" s="349"/>
      <c r="D46" s="349"/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2292 SVEUČILIŠTE J. J. STROSSMAYERA U OSIJEKU - PRAVNI FAKULTET</v>
      </c>
    </row>
    <row r="47" spans="1:8">
      <c r="A47" s="225">
        <v>62</v>
      </c>
      <c r="B47" s="25" t="s">
        <v>4001</v>
      </c>
      <c r="C47" s="349"/>
      <c r="D47" s="349"/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2292 SVEUČILIŠTE J. J. STROSSMAYERA U OSIJEKU - PRAVNI FAKULTET</v>
      </c>
    </row>
    <row r="48" spans="1:8">
      <c r="A48" s="225">
        <v>63</v>
      </c>
      <c r="B48" s="25" t="s">
        <v>4002</v>
      </c>
      <c r="C48" s="349"/>
      <c r="D48" s="349"/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2292 SVEUČILIŠTE J. J. STROSSMAYERA U OSIJEKU - PRAVNI FAKULTET</v>
      </c>
    </row>
    <row r="49" spans="1:8">
      <c r="A49" s="225">
        <v>64</v>
      </c>
      <c r="B49" s="25" t="s">
        <v>4003</v>
      </c>
      <c r="C49" s="349"/>
      <c r="D49" s="349"/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2292 SVEUČILIŠTE J. J. STROSSMAYERA U OSIJEKU - PRAVNI FAKULTET</v>
      </c>
    </row>
    <row r="50" spans="1:8" ht="25.5">
      <c r="A50" s="225">
        <v>65</v>
      </c>
      <c r="B50" s="25" t="s">
        <v>4004</v>
      </c>
      <c r="C50" s="349"/>
      <c r="D50" s="349"/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2292 SVEUČILIŠTE J. J. STROSSMAYERA U OSIJEKU - PRAVNI FAKULTET</v>
      </c>
    </row>
    <row r="51" spans="1:8" ht="25.5">
      <c r="A51" s="225">
        <v>66</v>
      </c>
      <c r="B51" s="25" t="s">
        <v>4005</v>
      </c>
      <c r="C51" s="349"/>
      <c r="D51" s="349"/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2292 SVEUČILIŠTE J. J. STROSSMAYERA U OSIJEKU - PRAVNI FAKULTET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2292 SVEUČILIŠTE J. J. STROSSMAYERA U OSIJEKU - PRAVNI FAKULTET</v>
      </c>
    </row>
    <row r="53" spans="1:8">
      <c r="A53" s="225">
        <v>71</v>
      </c>
      <c r="B53" s="25" t="s">
        <v>4007</v>
      </c>
      <c r="C53" s="349"/>
      <c r="D53" s="349"/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2292 SVEUČILIŠTE J. J. STROSSMAYERA U OSIJEKU - PRAVNI FAKULTET</v>
      </c>
    </row>
    <row r="54" spans="1:8">
      <c r="A54" s="225">
        <v>72</v>
      </c>
      <c r="B54" s="25" t="s">
        <v>4008</v>
      </c>
      <c r="C54" s="349"/>
      <c r="D54" s="349"/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2292 SVEUČILIŠTE J. J. STROSSMAYERA U OSIJEKU - PRAVNI FAKULTET</v>
      </c>
    </row>
    <row r="55" spans="1:8">
      <c r="A55" s="225">
        <v>73</v>
      </c>
      <c r="B55" s="25" t="s">
        <v>4009</v>
      </c>
      <c r="C55" s="349"/>
      <c r="D55" s="349"/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2292 SVEUČILIŠTE J. J. STROSSMAYERA U OSIJEKU - PRAVNI FAKULTET</v>
      </c>
    </row>
    <row r="56" spans="1:8">
      <c r="A56" s="225">
        <v>74</v>
      </c>
      <c r="B56" s="25" t="s">
        <v>4010</v>
      </c>
      <c r="C56" s="349"/>
      <c r="D56" s="349"/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2292 SVEUČILIŠTE J. J. STROSSMAYERA U OSIJEKU - PRAVNI FAKULTET</v>
      </c>
    </row>
    <row r="57" spans="1:8">
      <c r="A57" s="225">
        <v>75</v>
      </c>
      <c r="B57" s="25" t="s">
        <v>4011</v>
      </c>
      <c r="C57" s="349"/>
      <c r="D57" s="349"/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2292 SVEUČILIŠTE J. J. STROSSMAYERA U OSIJEKU - PRAVNI FAKULTET</v>
      </c>
    </row>
    <row r="58" spans="1:8" ht="25.5">
      <c r="A58" s="225">
        <v>76</v>
      </c>
      <c r="B58" s="25" t="s">
        <v>4012</v>
      </c>
      <c r="C58" s="349"/>
      <c r="D58" s="349"/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2292 SVEUČILIŠTE J. J. STROSSMAYERA U OSIJEKU - PRAVNI FAKULTET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2292 SVEUČILIŠTE J. J. STROSSMAYERA U OSIJEKU - PRAVNI FAKULTET</v>
      </c>
    </row>
    <row r="60" spans="1:8">
      <c r="A60" s="225">
        <v>81</v>
      </c>
      <c r="B60" s="25" t="s">
        <v>4014</v>
      </c>
      <c r="C60" s="349"/>
      <c r="D60" s="349"/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2292 SVEUČILIŠTE J. J. STROSSMAYERA U OSIJEKU - PRAVNI FAKULTET</v>
      </c>
    </row>
    <row r="61" spans="1:8">
      <c r="A61" s="225">
        <v>82</v>
      </c>
      <c r="B61" s="25" t="s">
        <v>3932</v>
      </c>
      <c r="C61" s="349"/>
      <c r="D61" s="349"/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2292 SVEUČILIŠTE J. J. STROSSMAYERA U OSIJEKU - PRAVNI FAKULTET</v>
      </c>
    </row>
    <row r="62" spans="1:8">
      <c r="A62" s="225">
        <v>83</v>
      </c>
      <c r="B62" s="25" t="s">
        <v>4015</v>
      </c>
      <c r="C62" s="349"/>
      <c r="D62" s="349"/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2292 SVEUČILIŠTE J. J. STROSSMAYERA U OSIJEKU - PRAVNI FAKULTET</v>
      </c>
    </row>
    <row r="63" spans="1:8">
      <c r="A63" s="225">
        <v>84</v>
      </c>
      <c r="B63" s="25" t="s">
        <v>4016</v>
      </c>
      <c r="C63" s="349"/>
      <c r="D63" s="349"/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2292 SVEUČILIŠTE J. J. STROSSMAYERA U OSIJEKU - PRAVNI FAKULTET</v>
      </c>
    </row>
    <row r="64" spans="1:8">
      <c r="A64" s="225">
        <v>85</v>
      </c>
      <c r="B64" s="25" t="s">
        <v>4017</v>
      </c>
      <c r="C64" s="349"/>
      <c r="D64" s="349"/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2292 SVEUČILIŠTE J. J. STROSSMAYERA U OSIJEKU - PRAVNI FAKULTET</v>
      </c>
    </row>
    <row r="65" spans="1:8" ht="25.5">
      <c r="A65" s="225">
        <v>86</v>
      </c>
      <c r="B65" s="25" t="s">
        <v>4018</v>
      </c>
      <c r="C65" s="349"/>
      <c r="D65" s="349"/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2292 SVEUČILIŠTE J. J. STROSSMAYERA U OSIJEKU - PRAVNI FAKULTET</v>
      </c>
    </row>
    <row r="66" spans="1:8">
      <c r="A66" s="209">
        <v>9</v>
      </c>
      <c r="B66" s="36" t="s">
        <v>4019</v>
      </c>
      <c r="C66" s="233">
        <f t="shared" ref="C66:D66" si="10">SUM(C67:C74)</f>
        <v>4526190</v>
      </c>
      <c r="D66" s="233">
        <f t="shared" si="10"/>
        <v>5020564</v>
      </c>
      <c r="E66" s="233">
        <f>SUM(E67:E74)</f>
        <v>5026674</v>
      </c>
      <c r="F66" s="233">
        <f>SUM(F67:F74)</f>
        <v>4915458</v>
      </c>
      <c r="G66" s="233">
        <f>SUM(G67:G74)</f>
        <v>4857794</v>
      </c>
      <c r="H66" s="315" t="str">
        <f>'OPĆI DIO'!$C$1</f>
        <v>2292 SVEUČILIŠTE J. J. STROSSMAYERA U OSIJEKU - PRAVNI FAKULTET</v>
      </c>
    </row>
    <row r="67" spans="1:8">
      <c r="A67" s="225">
        <v>91</v>
      </c>
      <c r="B67" s="25" t="s">
        <v>4020</v>
      </c>
      <c r="C67" s="349"/>
      <c r="D67" s="349"/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2292 SVEUČILIŠTE J. J. STROSSMAYERA U OSIJEKU - PRAVNI FAKULTET</v>
      </c>
    </row>
    <row r="68" spans="1:8">
      <c r="A68" s="225">
        <v>92</v>
      </c>
      <c r="B68" s="25" t="s">
        <v>4021</v>
      </c>
      <c r="C68" s="349"/>
      <c r="D68" s="349"/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2292 SVEUČILIŠTE J. J. STROSSMAYERA U OSIJEKU - PRAVNI FAKULTET</v>
      </c>
    </row>
    <row r="69" spans="1:8" ht="26.25" customHeight="1">
      <c r="A69" s="225">
        <v>93</v>
      </c>
      <c r="B69" s="25" t="s">
        <v>4022</v>
      </c>
      <c r="C69" s="349"/>
      <c r="D69" s="349"/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2292 SVEUČILIŠTE J. J. STROSSMAYERA U OSIJEKU - PRAVNI FAKULTET</v>
      </c>
    </row>
    <row r="70" spans="1:8">
      <c r="A70" s="225">
        <v>94</v>
      </c>
      <c r="B70" s="25" t="s">
        <v>4023</v>
      </c>
      <c r="C70" s="349">
        <v>4526190</v>
      </c>
      <c r="D70" s="349">
        <v>5020564</v>
      </c>
      <c r="E70" s="349">
        <f>4990670+36004</f>
        <v>5026674</v>
      </c>
      <c r="F70" s="349">
        <f>4885148+30310</f>
        <v>4915458</v>
      </c>
      <c r="G70" s="349">
        <f>4841349+16445</f>
        <v>4857794</v>
      </c>
      <c r="H70" s="315" t="str">
        <f>'OPĆI DIO'!$C$1</f>
        <v>2292 SVEUČILIŠTE J. J. STROSSMAYERA U OSIJEKU - PRAVNI FAKULTET</v>
      </c>
    </row>
    <row r="71" spans="1:8">
      <c r="A71" s="225">
        <v>95</v>
      </c>
      <c r="B71" s="25" t="s">
        <v>3942</v>
      </c>
      <c r="C71" s="349"/>
      <c r="D71" s="349"/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2292 SVEUČILIŠTE J. J. STROSSMAYERA U OSIJEKU - PRAVNI FAKULTET</v>
      </c>
    </row>
    <row r="72" spans="1:8">
      <c r="A72" s="225">
        <v>96</v>
      </c>
      <c r="B72" s="25" t="s">
        <v>3940</v>
      </c>
      <c r="C72" s="349"/>
      <c r="D72" s="349"/>
      <c r="E72" s="349">
        <f>SUMIF('Unos rashoda i izdataka'!$R$3:$R$501,'A.3 RASHODI FUNK'!$A72,'Unos rashoda i izdataka'!J$3:J$501)+SUMIF('Unos rashoda P4'!$T$3:$T$501,'A.3 RASHODI FUNK'!$A72,'Unos rashoda P4'!H$3:H$501)</f>
        <v>0</v>
      </c>
      <c r="F72" s="349">
        <f>SUMIF('Unos rashoda i izdataka'!$R$3:$R$501,'A.3 RASHODI FUNK'!$A72,'Unos rashoda i izdataka'!K$3:K$501)+SUMIF('Unos rashoda P4'!$T$3:$T$501,'A.3 RASHODI FUNK'!$A72,'Unos rashoda P4'!I$3:I$501)</f>
        <v>0</v>
      </c>
      <c r="G72" s="349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2292 SVEUČILIŠTE J. J. STROSSMAYERA U OSIJEKU - PRAVNI FAKULTET</v>
      </c>
    </row>
    <row r="73" spans="1:8">
      <c r="A73" s="225">
        <v>97</v>
      </c>
      <c r="B73" s="25" t="s">
        <v>3926</v>
      </c>
      <c r="C73" s="349"/>
      <c r="D73" s="349"/>
      <c r="E73" s="349">
        <f>SUMIF('Unos rashoda i izdataka'!$R$3:$R$501,'A.3 RASHODI FUNK'!$A73,'Unos rashoda i izdataka'!J$3:J$501)+SUMIF('Unos rashoda P4'!$T$3:$T$501,'A.3 RASHODI FUNK'!$A73,'Unos rashoda P4'!H$3:H$501)</f>
        <v>0</v>
      </c>
      <c r="F73" s="349">
        <f>SUMIF('Unos rashoda i izdataka'!$R$3:$R$501,'A.3 RASHODI FUNK'!$A73,'Unos rashoda i izdataka'!K$3:K$501)+SUMIF('Unos rashoda P4'!$T$3:$T$501,'A.3 RASHODI FUNK'!$A73,'Unos rashoda P4'!I$3:I$501)</f>
        <v>0</v>
      </c>
      <c r="G73" s="349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2292 SVEUČILIŠTE J. J. STROSSMAYERA U OSIJEKU - PRAVNI FAKULTET</v>
      </c>
    </row>
    <row r="74" spans="1:8">
      <c r="A74" s="225">
        <v>98</v>
      </c>
      <c r="B74" s="25" t="s">
        <v>3928</v>
      </c>
      <c r="C74" s="349"/>
      <c r="D74" s="349"/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2292 SVEUČILIŠTE J. J. STROSSMAYERA U OSIJEKU - PRAVNI FAKULTET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2292 SVEUČILIŠTE J. J. STROSSMAYERA U OSIJEKU - PRAVNI FAKULTET</v>
      </c>
    </row>
    <row r="76" spans="1:8">
      <c r="A76" s="225">
        <v>101</v>
      </c>
      <c r="B76" s="25" t="s">
        <v>4025</v>
      </c>
      <c r="C76" s="349"/>
      <c r="D76" s="349"/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2292 SVEUČILIŠTE J. J. STROSSMAYERA U OSIJEKU - PRAVNI FAKULTET</v>
      </c>
    </row>
    <row r="77" spans="1:8">
      <c r="A77" s="225">
        <v>102</v>
      </c>
      <c r="B77" s="25" t="s">
        <v>4026</v>
      </c>
      <c r="C77" s="349"/>
      <c r="D77" s="349"/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2292 SVEUČILIŠTE J. J. STROSSMAYERA U OSIJEKU - PRAVNI FAKULTET</v>
      </c>
    </row>
    <row r="78" spans="1:8">
      <c r="A78" s="225">
        <v>103</v>
      </c>
      <c r="B78" s="25" t="s">
        <v>4027</v>
      </c>
      <c r="C78" s="349"/>
      <c r="D78" s="349"/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2292 SVEUČILIŠTE J. J. STROSSMAYERA U OSIJEKU - PRAVNI FAKULTET</v>
      </c>
    </row>
    <row r="79" spans="1:8">
      <c r="A79" s="225">
        <v>104</v>
      </c>
      <c r="B79" s="25" t="s">
        <v>4028</v>
      </c>
      <c r="C79" s="349"/>
      <c r="D79" s="349"/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2292 SVEUČILIŠTE J. J. STROSSMAYERA U OSIJEKU - PRAVNI FAKULTET</v>
      </c>
    </row>
    <row r="80" spans="1:8">
      <c r="A80" s="225">
        <v>105</v>
      </c>
      <c r="B80" s="25" t="s">
        <v>4029</v>
      </c>
      <c r="C80" s="349"/>
      <c r="D80" s="349"/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2292 SVEUČILIŠTE J. J. STROSSMAYERA U OSIJEKU - PRAVNI FAKULTET</v>
      </c>
    </row>
    <row r="81" spans="1:8">
      <c r="A81" s="225">
        <v>106</v>
      </c>
      <c r="B81" s="25" t="s">
        <v>4030</v>
      </c>
      <c r="C81" s="349"/>
      <c r="D81" s="349"/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2292 SVEUČILIŠTE J. J. STROSSMAYERA U OSIJEKU - PRAVNI FAKULTET</v>
      </c>
    </row>
    <row r="82" spans="1:8" ht="25.5">
      <c r="A82" s="225">
        <v>107</v>
      </c>
      <c r="B82" s="25" t="s">
        <v>4031</v>
      </c>
      <c r="C82" s="349"/>
      <c r="D82" s="349"/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2292 SVEUČILIŠTE J. J. STROSSMAYERA U OSIJEKU - PRAVNI FAKULTET</v>
      </c>
    </row>
    <row r="83" spans="1:8">
      <c r="A83" s="225">
        <v>108</v>
      </c>
      <c r="B83" s="25" t="s">
        <v>4032</v>
      </c>
      <c r="C83" s="349"/>
      <c r="D83" s="349"/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2292 SVEUČILIŠTE J. J. STROSSMAYERA U OSIJEKU - PRAVNI FAKULTET</v>
      </c>
    </row>
    <row r="84" spans="1:8" ht="25.5">
      <c r="A84" s="225">
        <v>109</v>
      </c>
      <c r="B84" s="25" t="s">
        <v>4033</v>
      </c>
      <c r="C84" s="349"/>
      <c r="D84" s="349"/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2292 SVEUČILIŠTE J. J. STROSSMAYERA U OSIJEKU - PRAVNI FAKULTET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9" t="s">
        <v>3883</v>
      </c>
      <c r="B2" s="399"/>
      <c r="C2" s="399"/>
      <c r="D2" s="399"/>
      <c r="E2" s="399"/>
      <c r="F2" s="399"/>
      <c r="G2" s="399"/>
      <c r="H2" s="399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9" t="s">
        <v>3909</v>
      </c>
      <c r="B4" s="399"/>
      <c r="C4" s="399"/>
      <c r="D4" s="399"/>
      <c r="E4" s="399"/>
      <c r="F4" s="399"/>
      <c r="G4" s="399"/>
      <c r="H4" s="399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9" t="s">
        <v>4809</v>
      </c>
      <c r="B6" s="399"/>
      <c r="C6" s="399"/>
      <c r="D6" s="399"/>
      <c r="E6" s="399"/>
      <c r="F6" s="399"/>
      <c r="G6" s="399"/>
      <c r="H6" s="399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400" t="s">
        <v>4778</v>
      </c>
      <c r="B8" s="401"/>
      <c r="C8" s="402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3">
        <v>1</v>
      </c>
      <c r="B9" s="404"/>
      <c r="C9" s="405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0</v>
      </c>
      <c r="E10" s="343">
        <f t="shared" si="0"/>
        <v>0</v>
      </c>
      <c r="F10" s="343">
        <f>SUM(F11:F14)</f>
        <v>0</v>
      </c>
      <c r="G10" s="343">
        <f t="shared" ref="G10:H10" si="1">SUM(G11:G14)</f>
        <v>0</v>
      </c>
      <c r="H10" s="343">
        <f t="shared" si="1"/>
        <v>0</v>
      </c>
      <c r="I10" s="315" t="str">
        <f>'OPĆI DIO'!$C$1</f>
        <v>2292 SVEUČILIŠTE J. J. STROSSMAYERA U OSIJEKU - PRAVNI FAKULTET</v>
      </c>
    </row>
    <row r="11" spans="1:10">
      <c r="A11" s="261"/>
      <c r="B11" s="262">
        <v>81</v>
      </c>
      <c r="C11" s="262" t="s">
        <v>3903</v>
      </c>
      <c r="D11" s="341"/>
      <c r="E11" s="341"/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2292 SVEUČILIŠTE J. J. STROSSMAYERA U OSIJEKU - PRAVNI FAKULTET</v>
      </c>
    </row>
    <row r="12" spans="1:10">
      <c r="A12" s="261"/>
      <c r="B12" s="262">
        <v>82</v>
      </c>
      <c r="C12" s="262" t="s">
        <v>3904</v>
      </c>
      <c r="D12" s="341"/>
      <c r="E12" s="341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2292 SVEUČILIŠTE J. J. STROSSMAYERA U OSIJEKU - PRAVNI FAKULTET</v>
      </c>
    </row>
    <row r="13" spans="1:10">
      <c r="A13" s="261"/>
      <c r="B13" s="262">
        <v>83</v>
      </c>
      <c r="C13" s="262" t="s">
        <v>3905</v>
      </c>
      <c r="D13" s="341"/>
      <c r="E13" s="341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2292 SVEUČILIŠTE J. J. STROSSMAYERA U OSIJEKU - PRAVNI FAKULTET</v>
      </c>
    </row>
    <row r="14" spans="1:10">
      <c r="A14" s="261"/>
      <c r="B14" s="262">
        <v>84</v>
      </c>
      <c r="C14" s="262" t="s">
        <v>3906</v>
      </c>
      <c r="D14" s="341"/>
      <c r="E14" s="341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2292 SVEUČILIŠTE J. J. STROSSMAYERA U OSIJEKU - PRAVNI FAKULTET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0</v>
      </c>
      <c r="E15" s="343">
        <f t="shared" si="2"/>
        <v>0</v>
      </c>
      <c r="F15" s="343">
        <f>SUM(F16:F19)</f>
        <v>0</v>
      </c>
      <c r="G15" s="343">
        <f t="shared" ref="G15" si="3">SUM(G16:G19)</f>
        <v>0</v>
      </c>
      <c r="H15" s="343">
        <f t="shared" ref="H15" si="4">SUM(H16:H19)</f>
        <v>0</v>
      </c>
      <c r="I15" s="315" t="str">
        <f>'OPĆI DIO'!$C$1</f>
        <v>2292 SVEUČILIŠTE J. J. STROSSMAYERA U OSIJEKU - PRAVNI FAKULTET</v>
      </c>
    </row>
    <row r="16" spans="1:10">
      <c r="A16" s="262"/>
      <c r="B16" s="262">
        <v>51</v>
      </c>
      <c r="C16" s="266" t="s">
        <v>253</v>
      </c>
      <c r="D16" s="341"/>
      <c r="E16" s="341"/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2292 SVEUČILIŠTE J. J. STROSSMAYERA U OSIJEKU - PRAVNI FAKULTET</v>
      </c>
    </row>
    <row r="17" spans="1:9" ht="25.5">
      <c r="A17" s="262"/>
      <c r="B17" s="262">
        <v>54</v>
      </c>
      <c r="C17" s="266" t="s">
        <v>254</v>
      </c>
      <c r="D17" s="341"/>
      <c r="E17" s="341"/>
      <c r="F17" s="342">
        <f>SUMIF('Unos rashoda i izdataka'!$P$3:$P$501,$B17,'Unos rashoda i izdataka'!J$3:J$501)+SUMIF('Unos rashoda P4'!$S$3:$S$501,$B17,'Unos rashoda P4'!H$3:H$501)</f>
        <v>0</v>
      </c>
      <c r="G17" s="342">
        <f>SUMIF('Unos rashoda i izdataka'!$P$3:$P$501,$B17,'Unos rashoda i izdataka'!K$3:K$501)+SUMIF('Unos rashoda P4'!$S$3:$S$501,$B17,'Unos rashoda P4'!I$3:I$501)</f>
        <v>0</v>
      </c>
      <c r="H17" s="342">
        <f>SUMIF('Unos rashoda i izdataka'!$P$3:$P$501,$B17,'Unos rashoda i izdataka'!L$3:L$501)+SUMIF('Unos rashoda P4'!$S$3:$S$501,$B17,'Unos rashoda P4'!J$3:J$501)</f>
        <v>0</v>
      </c>
      <c r="I17" s="315" t="str">
        <f>'OPĆI DIO'!$C$1</f>
        <v>2292 SVEUČILIŠTE J. J. STROSSMAYERA U OSIJEKU - PRAVNI FAKULTET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9" t="s">
        <v>4812</v>
      </c>
      <c r="C2" s="399"/>
      <c r="D2" s="399"/>
      <c r="E2" s="399"/>
      <c r="F2" s="399"/>
      <c r="G2" s="399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0</v>
      </c>
      <c r="D6" s="345">
        <f>D8+D11+D14</f>
        <v>0</v>
      </c>
      <c r="E6" s="345">
        <f>+E7+E10</f>
        <v>0</v>
      </c>
      <c r="F6" s="345">
        <f t="shared" ref="F6:G6" si="0">+F7+F10</f>
        <v>0</v>
      </c>
      <c r="G6" s="345">
        <f t="shared" si="0"/>
        <v>0</v>
      </c>
      <c r="H6" s="315" t="str">
        <f>'OPĆI DIO'!$C$1</f>
        <v>2292 SVEUČILIŠTE J. J. STROSSMAYERA U OSIJEKU - PRAVNI FAKULTET</v>
      </c>
    </row>
    <row r="7" spans="1:9" s="346" customFormat="1">
      <c r="A7" s="346">
        <v>43</v>
      </c>
      <c r="B7" s="344" t="s">
        <v>4816</v>
      </c>
      <c r="C7" s="347">
        <f>C8</f>
        <v>0</v>
      </c>
      <c r="D7" s="347">
        <f t="shared" ref="D7" si="1">D8</f>
        <v>0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2292 SVEUČILIŠTE J. J. STROSSMAYERA U OSIJEKU - PRAVNI FAKULTET</v>
      </c>
    </row>
    <row r="8" spans="1:9" s="281" customFormat="1">
      <c r="A8" s="281">
        <v>81</v>
      </c>
      <c r="B8" s="278" t="s">
        <v>4794</v>
      </c>
      <c r="C8" s="372"/>
      <c r="D8" s="372"/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2292 SVEUČILIŠTE J. J. STROSSMAYERA U OSIJEKU - PRAVNI FAKULTET</v>
      </c>
    </row>
    <row r="9" spans="1:9" s="281" customFormat="1">
      <c r="A9" s="281">
        <v>83</v>
      </c>
      <c r="B9" s="278" t="s">
        <v>4794</v>
      </c>
      <c r="C9" s="372"/>
      <c r="D9" s="372"/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2292 SVEUČILIŠTE J. J. STROSSMAYERA U OSIJEKU - PRAVNI FAKULTET</v>
      </c>
    </row>
    <row r="10" spans="1:9" s="348" customFormat="1">
      <c r="A10" s="348">
        <v>81</v>
      </c>
      <c r="B10" s="277" t="s">
        <v>4808</v>
      </c>
      <c r="C10" s="347">
        <f>C11</f>
        <v>0</v>
      </c>
      <c r="D10" s="347">
        <f t="shared" ref="D10" si="3">D11</f>
        <v>0</v>
      </c>
      <c r="E10" s="347">
        <f>E11</f>
        <v>0</v>
      </c>
      <c r="F10" s="347">
        <f t="shared" ref="F10" si="4">F11</f>
        <v>0</v>
      </c>
      <c r="G10" s="347">
        <f t="shared" ref="G10" si="5">G11</f>
        <v>0</v>
      </c>
      <c r="H10" s="315" t="str">
        <f>'OPĆI DIO'!$C$1</f>
        <v>2292 SVEUČILIŠTE J. J. STROSSMAYERA U OSIJEKU - PRAVNI FAKULTET</v>
      </c>
    </row>
    <row r="11" spans="1:9" s="281" customFormat="1">
      <c r="A11" s="281">
        <v>84</v>
      </c>
      <c r="B11" s="278" t="s">
        <v>4808</v>
      </c>
      <c r="C11" s="372"/>
      <c r="D11" s="372"/>
      <c r="E11" s="340">
        <f>SUMIF('Unos prihoda i primitaka'!$L$3:$L$501,$A11,'Unos prihoda i primitaka'!G$3:G$501)</f>
        <v>0</v>
      </c>
      <c r="F11" s="340">
        <f>SUMIF('Unos prihoda i primitaka'!$L$3:$L$501,$A11,'Unos prihoda i primitaka'!H$3:H$501)</f>
        <v>0</v>
      </c>
      <c r="G11" s="340">
        <f>SUMIF('Unos prihoda i primitaka'!$L$3:$L$501,$A11,'Unos prihoda i primitaka'!I$3:I$501)</f>
        <v>0</v>
      </c>
      <c r="H11" s="315" t="str">
        <f>'OPĆI DIO'!$C$1</f>
        <v>2292 SVEUČILIŠTE J. J. STROSSMAYERA U OSIJEKU - PRAVNI FAKULTET</v>
      </c>
    </row>
    <row r="12" spans="1:9" s="98" customFormat="1">
      <c r="B12" s="357" t="s">
        <v>4814</v>
      </c>
      <c r="C12" s="358">
        <f>C13</f>
        <v>0</v>
      </c>
      <c r="D12" s="358">
        <f t="shared" ref="D12:G12" si="6">D13</f>
        <v>0</v>
      </c>
      <c r="E12" s="358">
        <f t="shared" si="6"/>
        <v>0</v>
      </c>
      <c r="F12" s="358">
        <f t="shared" si="6"/>
        <v>0</v>
      </c>
      <c r="G12" s="358">
        <f t="shared" si="6"/>
        <v>0</v>
      </c>
      <c r="H12" s="315" t="str">
        <f>'OPĆI DIO'!$C$1</f>
        <v>2292 SVEUČILIŠTE J. J. STROSSMAYERA U OSIJEKU - PRAVNI FAKULTET</v>
      </c>
    </row>
    <row r="13" spans="1:9" s="346" customFormat="1">
      <c r="B13" s="344" t="s">
        <v>4791</v>
      </c>
      <c r="C13" s="347">
        <f>C14</f>
        <v>0</v>
      </c>
      <c r="D13" s="347">
        <f t="shared" ref="D13" si="7">D14</f>
        <v>0</v>
      </c>
      <c r="E13" s="347">
        <f t="shared" ref="E13" si="8">E14</f>
        <v>0</v>
      </c>
      <c r="F13" s="347">
        <f t="shared" ref="F13" si="9">F14</f>
        <v>0</v>
      </c>
      <c r="G13" s="347">
        <f t="shared" ref="G13" si="10">G14</f>
        <v>0</v>
      </c>
      <c r="H13" s="315" t="str">
        <f>'OPĆI DIO'!$C$1</f>
        <v>2292 SVEUČILIŠTE J. J. STROSSMAYERA U OSIJEKU - PRAVNI FAKULTET</v>
      </c>
    </row>
    <row r="14" spans="1:9" s="281" customFormat="1">
      <c r="A14" s="281">
        <v>5</v>
      </c>
      <c r="B14" s="278" t="s">
        <v>4791</v>
      </c>
      <c r="C14" s="372"/>
      <c r="D14" s="372"/>
      <c r="E14" s="340">
        <f>SUMIF('Unos rashoda i izdataka'!$S$3:$S$501,$A14,'Unos rashoda i izdataka'!J$3:J$501)+SUMIF('Unos rashoda P4'!$U$3:$U$501,$A14,'Unos rashoda P4'!H$3:H$501)</f>
        <v>0</v>
      </c>
      <c r="F14" s="340">
        <f>SUMIF('Unos rashoda i izdataka'!$S$3:$S$501,$A14,'Unos rashoda i izdataka'!K$3:K$501)+SUMIF('Unos rashoda P4'!$U$3:$U$501,$A14,'Unos rashoda P4'!I$3:I$501)</f>
        <v>0</v>
      </c>
      <c r="G14" s="340">
        <f>SUMIF('Unos rashoda i izdataka'!$S$3:$S$501,$A14,'Unos rashoda i izdataka'!L$3:L$501)+SUMIF('Unos rashoda P4'!$U$3:$U$501,$A14,'Unos rashoda P4'!J$3:J$501)</f>
        <v>0</v>
      </c>
      <c r="H14" s="315" t="str">
        <f>'OPĆI DIO'!$C$1</f>
        <v>2292 SVEUČILIŠTE J. J. STROSSMAYERA U OSIJEKU - PRAVNI FAKULTET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41"/>
  <sheetViews>
    <sheetView topLeftCell="A136" workbookViewId="0">
      <selection activeCell="E151" sqref="E151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6" t="s">
        <v>2339</v>
      </c>
      <c r="B1" s="406"/>
      <c r="C1" s="406"/>
      <c r="D1" s="406"/>
      <c r="E1" s="406"/>
      <c r="F1" s="406"/>
      <c r="G1" s="406"/>
      <c r="H1" s="406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7" t="s">
        <v>3877</v>
      </c>
      <c r="B615" s="407"/>
      <c r="C615" s="407"/>
      <c r="D615" s="407"/>
      <c r="E615" s="407"/>
      <c r="F615" s="407"/>
      <c r="G615" s="407"/>
      <c r="H615" s="407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milicic</cp:lastModifiedBy>
  <cp:lastPrinted>2023-12-07T07:50:02Z</cp:lastPrinted>
  <dcterms:created xsi:type="dcterms:W3CDTF">2018-09-10T07:36:17Z</dcterms:created>
  <dcterms:modified xsi:type="dcterms:W3CDTF">2023-12-19T13:40:10Z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